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สสจ." sheetId="1" r:id="rId1"/>
    <sheet name="คัดกรองจิต" sheetId="2" r:id="rId2"/>
    <sheet name="คัดกรองจิตแยกกลุ่ม" sheetId="3" r:id="rId3"/>
    <sheet name="กลุ่มเป้าหมาย" sheetId="4" r:id="rId4"/>
  </sheets>
  <definedNames/>
  <calcPr fullCalcOnLoad="1"/>
</workbook>
</file>

<file path=xl/sharedStrings.xml><?xml version="1.0" encoding="utf-8"?>
<sst xmlns="http://schemas.openxmlformats.org/spreadsheetml/2006/main" count="572" uniqueCount="259">
  <si>
    <t>อำเภอ (รายชื่อ)</t>
  </si>
  <si>
    <t>ตำบล</t>
  </si>
  <si>
    <t>หมู่บ้าน</t>
  </si>
  <si>
    <t>ครอบครัว</t>
  </si>
  <si>
    <t>ประชาชน</t>
  </si>
  <si>
    <t>สถานบริการสาธารณสุขที่ได้รับความเสียหาย</t>
  </si>
  <si>
    <t>รายละเอียด</t>
  </si>
  <si>
    <t>บาดเจ็บ(จำนวน)</t>
  </si>
  <si>
    <t>ตาย(จำนวน)</t>
  </si>
  <si>
    <t>รวม(ราย)</t>
  </si>
  <si>
    <t>จำนวนครั้งที่ให้บริการ</t>
  </si>
  <si>
    <t>จำนวนผู้รับบริการ(ราย)</t>
  </si>
  <si>
    <t>บริการสุขศึกษา(ราย)</t>
  </si>
  <si>
    <t>ประมาณความเสียหาย(บาท)</t>
  </si>
  <si>
    <t>เมืองอุทัยธานี</t>
  </si>
  <si>
    <t>ท่าซุง</t>
  </si>
  <si>
    <t>เกาะเทโพ</t>
  </si>
  <si>
    <t>พื้นที่และประชาชนที่ได้รับความเสียหาย (จำนวน)</t>
  </si>
  <si>
    <t xml:space="preserve">            ดินโคลนถล่ม</t>
  </si>
  <si>
    <t xml:space="preserve">           น้ำป่าไหลหลาก</t>
  </si>
  <si>
    <t xml:space="preserve">           น้ำท่วมขัง</t>
  </si>
  <si>
    <t xml:space="preserve">           น้ำล้นตลิ่ง</t>
  </si>
  <si>
    <t>แบบรายงานสถานการณ์น้ำท่วม</t>
  </si>
  <si>
    <t>สถานะสถานบริการ</t>
  </si>
  <si>
    <t>1 .เปิดบริการปกติ</t>
  </si>
  <si>
    <t>3. ปิดให้บริการ</t>
  </si>
  <si>
    <t>2  สถานบริการที่ได้รับความเสียหาย</t>
  </si>
  <si>
    <t>1  สถานการณ์ทั่วไป (เลือกในช่อง         แล้วเติมค่าในช่องว่าง)</t>
  </si>
  <si>
    <t>1.เสียชีวิต</t>
  </si>
  <si>
    <t>การเสียชีวิตหรือบาดเจ็บ</t>
  </si>
  <si>
    <t>หมายเหตุ(ระบุรายละเอียดที่สามารถระบุได้)</t>
  </si>
  <si>
    <t>การส่งผู้ป่วยผ่านระบบ EMS</t>
  </si>
  <si>
    <t>2.ได้รับบาดเจ็บ</t>
  </si>
  <si>
    <t>จำนวนหน่วยแพทย์</t>
  </si>
  <si>
    <t>1 โรคระบาด(ติดต่อ)</t>
  </si>
  <si>
    <t>2 โรคไม่ติดต่อ</t>
  </si>
  <si>
    <t>ประเมินปัญหาสุขภาพจิต(ราย)</t>
  </si>
  <si>
    <t>เครียดสูง(ราย)</t>
  </si>
  <si>
    <t>ซึมเศร้า(ราย)</t>
  </si>
  <si>
    <t>เสี่ยงต่อการฆ่าตัวตาย(ราย)</t>
  </si>
  <si>
    <t>PTSD(posttrautic stress disorder</t>
  </si>
  <si>
    <t>ต้องติดตามดูแลพิเศษ(ราย)</t>
  </si>
  <si>
    <t>กิจกรรมที่ดำเนินการ</t>
  </si>
  <si>
    <t>วัน เดือน ปี</t>
  </si>
  <si>
    <t>สถานที่ปฎิบัติงาน</t>
  </si>
  <si>
    <t>สร้างสร้วม</t>
  </si>
  <si>
    <t>กำจัดขยะ</t>
  </si>
  <si>
    <t>ล้างตลาด</t>
  </si>
  <si>
    <t>กำจัดน้ำท่วมขัง</t>
  </si>
  <si>
    <t>ฟื้นฟูระบบประปา</t>
  </si>
  <si>
    <t>กำจัดพาหะนำโรค</t>
  </si>
  <si>
    <t>หน่วยแพทย์ การรักษาพยาบาลโรคทางกาย</t>
  </si>
  <si>
    <t>รวมทั้งสิ้น</t>
  </si>
  <si>
    <t>5  ประชาชนได้รับผลกระทบ (สะสมถึงวันนี้)</t>
  </si>
  <si>
    <t xml:space="preserve">6.  การช่วยเหลือประชาชนด้านสาธารณสุข </t>
  </si>
  <si>
    <t>6.1     การให้บริการรักษาพยาบาล</t>
  </si>
  <si>
    <t>6.1.1  การออกหน่วยแพทย์เคลื่อนที่</t>
  </si>
  <si>
    <t>6.1.2 โรคที่พบจากการออกหน่วยแพทย์เคลื่อนที่</t>
  </si>
  <si>
    <t>6.1.4 ปัญหาสุขภาพจิต</t>
  </si>
  <si>
    <t xml:space="preserve">     2. ให้การรักษาด้วยยา</t>
  </si>
  <si>
    <t xml:space="preserve">     3. ให้ความรู้ด้านสุขภาพจิต เช่น วิธีคลายเครียด ,ภาวะซึมเศร้า</t>
  </si>
  <si>
    <t>6.1.6 การบริการสุขาภิบาลและป้องกันโรค</t>
  </si>
  <si>
    <t>6.1.7 ความต้องการสนับสนุนยาและเวชภัณฑ์</t>
  </si>
  <si>
    <t>แบบ รง.อุทกภัย(ฉบับแก้ไข)</t>
  </si>
  <si>
    <t>......... ตำบล</t>
  </si>
  <si>
    <t>2. เปิดบริการได้บางส่วน</t>
  </si>
  <si>
    <t>กลุ่มเป้าหมาย</t>
  </si>
  <si>
    <t>ทั้งหมด</t>
  </si>
  <si>
    <t>ได้รับผลกระทบ</t>
  </si>
  <si>
    <t>ได้รับการติดตาม/เยี่ยมบ้าน</t>
  </si>
  <si>
    <t>ทั้งหมด(จำนวน)</t>
  </si>
  <si>
    <t>ได้รับผลกระทบ(จำนวน)</t>
  </si>
  <si>
    <t>บาดเจ็บ</t>
  </si>
  <si>
    <t>ตาย</t>
  </si>
  <si>
    <t>สะแกกรัง</t>
  </si>
  <si>
    <t>เนินแจง</t>
  </si>
  <si>
    <t>น้ำซึม</t>
  </si>
  <si>
    <t>อุทัยใหม่</t>
  </si>
  <si>
    <t>หนองไผ่แบน</t>
  </si>
  <si>
    <t>หาดทนง</t>
  </si>
  <si>
    <t>ดอนขวาง</t>
  </si>
  <si>
    <t>รพ.สต.หนองไผ่แบน</t>
  </si>
  <si>
    <t>บ้านและครอบครัวได้รับผลกระทบ</t>
  </si>
  <si>
    <t>หลัง</t>
  </si>
  <si>
    <t>รวม</t>
  </si>
  <si>
    <t>1. อุจจาระร่วง</t>
  </si>
  <si>
    <t>ผู้สูงอายุ</t>
  </si>
  <si>
    <t>ผู้ชรา (อายุ 100 ปีขึ้นไป)</t>
  </si>
  <si>
    <t>ผู้พิการ</t>
  </si>
  <si>
    <t>ผู้ป่วยเบาหวาน/ความดันโลหิตสูง</t>
  </si>
  <si>
    <t>ผู้ป่วยโรคเรื้อรังอื่นๆ</t>
  </si>
  <si>
    <t>ผู้ป่วยสุขภาพจิต</t>
  </si>
  <si>
    <t>รพ.สต.น้ำซึม</t>
  </si>
  <si>
    <t xml:space="preserve">  สำนักงานสาธารณสุขจังหวัดอุทัยธานี      เขตตรวจราชการที่ 18       </t>
  </si>
  <si>
    <t>หนองขาหย่าง</t>
  </si>
  <si>
    <t>หลุมเข้า</t>
  </si>
  <si>
    <t>สสจ.อุทัยธานี</t>
  </si>
  <si>
    <t>มือถือ 08-1887-7052</t>
  </si>
  <si>
    <t>1,2,4,6,7</t>
  </si>
  <si>
    <t>อ.หนองขาหย่าง</t>
  </si>
  <si>
    <t>อ.เมืองฯ</t>
  </si>
  <si>
    <t xml:space="preserve">ท่าซุง  </t>
  </si>
  <si>
    <t>รพ.สต.เกาะเทโพ</t>
  </si>
  <si>
    <t>2. ไข้หวัด</t>
  </si>
  <si>
    <t>1. ปวดกล้ามเนื้อ</t>
  </si>
  <si>
    <t xml:space="preserve">     95   แห่ง</t>
  </si>
  <si>
    <t>รพ.อุทัยธานี</t>
  </si>
  <si>
    <t>รพ.สต.หลุมเข้า</t>
  </si>
  <si>
    <t xml:space="preserve">3  บุคลากรสาธารณสุขที่ได้รับผลกระทบ (จำนวนคน) </t>
  </si>
  <si>
    <t xml:space="preserve">4  อสม. ที่ได้รับผลกระทบ (จำนวนคน) </t>
  </si>
  <si>
    <t>รพ.สต.ท่าซุง</t>
  </si>
  <si>
    <t>น้ำท่วมขังบริเวณสนามด้านหน้าฒด้านข้าง ระเบียง/พื้นชั้นล่างอาคารสถานีอนามัย , บ้านพักชั้นล่าง ศูนย์เรียนรู้ไข้เลือดออก ,กระเบื้องมุงหลังคาโรงจอดรถแตกเนื่องจากลมพัดกิ่งไม้หักหล่นใส่ และเตาเผาขยะไม่สามารถใช้งานได้</t>
  </si>
  <si>
    <t>รพ.สต.เนินแจง</t>
  </si>
  <si>
    <t>สอ.หาดทนง</t>
  </si>
  <si>
    <t>อยู่ระหว่างการสำรวจ</t>
  </si>
  <si>
    <t>รพ.สต.ดอนขวาง</t>
  </si>
  <si>
    <t>รพ.สต.สะแกกรัง</t>
  </si>
  <si>
    <t>2.ปวดศีรษะ</t>
  </si>
  <si>
    <t>6.1.3 การให้บริการผู้สูงอายุ /ผู้พิการ/ผู้ป่วยโรคเรื้อรัง (ข้อมูลสะสม)</t>
  </si>
  <si>
    <t>น้ำท่วมพื้นชั้นล่างน้ำสูงประมาณ 50  ซม.</t>
  </si>
  <si>
    <t>ระดับน้ำ</t>
  </si>
  <si>
    <t xml:space="preserve">                      19 จุด                                                   3  จุด</t>
  </si>
  <si>
    <t>ม.3 , ม.5 ต.หาดทนง</t>
  </si>
  <si>
    <t>ม.2,3,4,5 ต.น้ำซึม</t>
  </si>
  <si>
    <t>สถานบริการ</t>
  </si>
  <si>
    <t>ร้อยละ</t>
  </si>
  <si>
    <t>หลุมเข้า อ.หนองขาหย่าง</t>
  </si>
  <si>
    <t>ผู้ป่วยจิตเวช</t>
  </si>
  <si>
    <t>1,2,3</t>
  </si>
  <si>
    <t>30-250 ซม.</t>
  </si>
  <si>
    <t>20-300ซม.</t>
  </si>
  <si>
    <t>ม.1-ม.6 ต.หาดทนง   ม.1,2 ,6 ต.น้ำซึม</t>
  </si>
  <si>
    <t>100-500ซม.</t>
  </si>
  <si>
    <t>อ.สว่างอารมณ์</t>
  </si>
  <si>
    <t>อ.บ้านไร่</t>
  </si>
  <si>
    <t>อ.ห้วยคต</t>
  </si>
  <si>
    <t>อ.หนองฉาง</t>
  </si>
  <si>
    <t>อ.ลานสัก</t>
  </si>
  <si>
    <t>อ.ทัพทัน</t>
  </si>
  <si>
    <t>4  ราย</t>
  </si>
  <si>
    <t>หญิงตั้งครรภ์</t>
  </si>
  <si>
    <t>เด็ก 0-5 ปี</t>
  </si>
  <si>
    <t>ให้คำปรึกษา</t>
  </si>
  <si>
    <t>ผู้สูงอายุ (ธงสีม่วง)</t>
  </si>
  <si>
    <t>ผู้ป่วยเบาหวาน/ความดันโลหิตสูง (ธงสีแดง)</t>
  </si>
  <si>
    <t>ผู้พิการ (ธงสีส้ม)</t>
  </si>
  <si>
    <t>ผู้ป่วยโรคเรื้อรังอื่น ๆ (ธงสีขาว)</t>
  </si>
  <si>
    <t>เด็ก 0-5 ปี (ธงสีเขียว )</t>
  </si>
  <si>
    <t>หญิงตั้งครรภ์ (ธงสีน้ำเงิน)</t>
  </si>
  <si>
    <t>นางสุรีรัตน์  ตุลยวณิชย์</t>
  </si>
  <si>
    <t>นักวิชาการสาธารณสุขชำนาญการ</t>
  </si>
  <si>
    <t>4.น้ำกัดเท้า</t>
  </si>
  <si>
    <t>6.กระเพาะ</t>
  </si>
  <si>
    <t>10ต.ค.54</t>
  </si>
  <si>
    <t>2,4,6</t>
  </si>
  <si>
    <t>5.วิงเวียนศีรษะ</t>
  </si>
  <si>
    <t>170  ราย</t>
  </si>
  <si>
    <t>ข้อมูลการคัดกรองปัญหาสุขภาพจิต แยกกลุ่มเป้าหมาย</t>
  </si>
  <si>
    <t>จำนวน</t>
  </si>
  <si>
    <t>จำนวนที่ได้รับ</t>
  </si>
  <si>
    <t>จำนวนผู้ประเมิน</t>
  </si>
  <si>
    <t>ผลการประเมิน</t>
  </si>
  <si>
    <t>การให้บริการ</t>
  </si>
  <si>
    <t>ผลกระทบ</t>
  </si>
  <si>
    <t>ปัญหาสุขภาพจิต</t>
  </si>
  <si>
    <t>เครียดเล็กน้อย</t>
  </si>
  <si>
    <t>เครียดปานกลาง</t>
  </si>
  <si>
    <t>เครียดสูง</t>
  </si>
  <si>
    <t>ซึมเศร้า</t>
  </si>
  <si>
    <t>เสี่ยงต่อฆ่าตัวตาย</t>
  </si>
  <si>
    <t>ให้ยา</t>
  </si>
  <si>
    <t>ติดตามดูแลพิเศษ</t>
  </si>
  <si>
    <t xml:space="preserve"> ให้สุขภาพจิตศึกษา</t>
  </si>
  <si>
    <t>หมายเหตุ</t>
  </si>
  <si>
    <t>1.ผู้สูงอายุ</t>
  </si>
  <si>
    <t>2.ผู้พิการ</t>
  </si>
  <si>
    <t>3.หญิงตั้งครรภ์</t>
  </si>
  <si>
    <t>4.ผู้ป่วยเรื้อรังอื่นๆ</t>
  </si>
  <si>
    <t>5.ผู้ป่วยจิตเวช</t>
  </si>
  <si>
    <t>6.ญาติผู้สูญเสียชีวิต</t>
  </si>
  <si>
    <t>7.ผู้สูญเสียทรัพย์</t>
  </si>
  <si>
    <t xml:space="preserve"> รวม</t>
  </si>
  <si>
    <t>เครียดสูง  ชื่อนายรบ  เกตุถาวร  อยู่หมู่ 1 ตำบลท่าซุง  ติดตามเยี่ยมพูดคุยทางโทรศัพท์ ทุกวัน อาการดีขึ้นเป็นปกติแล้ว แนะให้ลองหยุดยาดูบ้าง  (D2 1*2  D5 hs)</t>
  </si>
  <si>
    <r>
      <t xml:space="preserve">หมายเหตุ </t>
    </r>
    <r>
      <rPr>
        <sz val="18"/>
        <rFont val="TH SarabunIT๙"/>
        <family val="2"/>
      </rPr>
      <t xml:space="preserve">    รายงานทุกวัน ส่งมาพร้อมรายงานกลุ่มยุทธศาสตร์</t>
    </r>
  </si>
  <si>
    <t>ให้คำ ปรึกษา</t>
  </si>
  <si>
    <t>ข้อมูลตำบลน้ำซึม อำเภอเมืองอุทัยธานี จังหวัดอุทัยธานี</t>
  </si>
  <si>
    <t>ได้รับ</t>
  </si>
  <si>
    <t>ผู้ประเมิน</t>
  </si>
  <si>
    <t>เครียด
เล็กน้อย</t>
  </si>
  <si>
    <t>เครียด
ปานกลาง</t>
  </si>
  <si>
    <t>เสี่ยงต่อ
ฆ่าตัวตาย</t>
  </si>
  <si>
    <t>ให้คำ
ปรึกษา</t>
  </si>
  <si>
    <t>ติดตาม
ดูแลพิเศษ</t>
  </si>
  <si>
    <t>สุขภาพ
จิตศึกษา
ศึกษา</t>
  </si>
  <si>
    <t>ผู้ป่วยเรื้อรังอื่นๆ</t>
  </si>
  <si>
    <t>ญาติผู้สูญเสียชีวิต</t>
  </si>
  <si>
    <t>ผู้สูญเสียทรัพย์</t>
  </si>
  <si>
    <t>จังหวัดอุทัยธานี</t>
  </si>
  <si>
    <t>โคกหม้อ</t>
  </si>
  <si>
    <t xml:space="preserve">  118 ราย</t>
  </si>
  <si>
    <t>ถูกของมีคมในน้ำบาด , อุบัติเหตุจากการขนย้ายของ ไฟฟ้าช๊อต 1 ราย</t>
  </si>
  <si>
    <t>น้ำซึม   รา ย (ประเมินรอบ 2)</t>
  </si>
  <si>
    <t>75-185 ซม.</t>
  </si>
  <si>
    <t>21/10/54</t>
  </si>
  <si>
    <t>ม.6 ต.หนองไผ่แบน</t>
  </si>
  <si>
    <t>160 ราย</t>
  </si>
  <si>
    <t>2 จุด</t>
  </si>
  <si>
    <t>4 จุด</t>
  </si>
  <si>
    <t>โคกหม้อ    ราย</t>
  </si>
  <si>
    <t>PTSD</t>
  </si>
  <si>
    <t xml:space="preserve">      การให้คำปรึกษาเบื้องต้น</t>
  </si>
  <si>
    <t xml:space="preserve">   ให้การรักษาด้วยยา</t>
  </si>
  <si>
    <t xml:space="preserve">  ให้ความรู้สุขภาพจิต </t>
  </si>
  <si>
    <r>
      <t xml:space="preserve">หมายเหตุ </t>
    </r>
    <r>
      <rPr>
        <sz val="16"/>
        <rFont val="Angsana New"/>
        <family val="1"/>
      </rPr>
      <t xml:space="preserve">    รายงานทุกวัน ส่งมาพร้อมรายงานกลุ่มยุทธศาสตร์</t>
    </r>
  </si>
  <si>
    <t>ผลการประเมินสุขภาพจิตในผู้ประสบอุทกภัย จ. อุทัยธานี ปี 2554</t>
  </si>
  <si>
    <t>…..... ตำบล</t>
  </si>
  <si>
    <t>สะแกกรัง     ราย</t>
  </si>
  <si>
    <t>17,23/10/1954</t>
  </si>
  <si>
    <t>ม.6 ต.หนองไผ่แบน ,ม.3 ต.ดอนขวาง</t>
  </si>
  <si>
    <t xml:space="preserve">                         20 ราย                           30  ราย</t>
  </si>
  <si>
    <t>หนองไผ่แบน   ราย</t>
  </si>
  <si>
    <t>ข้อมูลตำบล…หนองไผ่แบน.................................................................วันที่....24...............เดือน....ตุลาคม................................ปี2554  ผู้รายงาน.........นส.ณฐมน  ชูศักดิ์.........................................................</t>
  </si>
  <si>
    <t>ข้อมูลตำบลดอนขวาง.วันที่...........25........เดือน........ตุลาคม............................ปี2554  ผู้รายงาน.นางวารุณี ทอดสนิท..</t>
  </si>
  <si>
    <t>3.ความดันโลหิตสูง/เบาหวาน</t>
  </si>
  <si>
    <t>ได้รับข้อมูล 4 แห่ง</t>
  </si>
  <si>
    <t>10-250 ซม.</t>
  </si>
  <si>
    <t>หลุมเข้า  0  ราย</t>
  </si>
  <si>
    <t xml:space="preserve">   .....3.............  แห่ง</t>
  </si>
  <si>
    <t xml:space="preserve">   ......0...........  แห่ง</t>
  </si>
  <si>
    <t>ได้แก่.....รพ.สต.เกาะเทโพ, รพ.สต.ท่าซุง,  สอ.หาดทนง</t>
  </si>
  <si>
    <r>
      <t>1,2,3,4,5,6,7,8</t>
    </r>
    <r>
      <rPr>
        <sz val="8"/>
        <rFont val="Angsana New"/>
        <family val="1"/>
      </rPr>
      <t>(ทุกหมู่)</t>
    </r>
  </si>
  <si>
    <r>
      <t xml:space="preserve">1,2,3,4,5,6 </t>
    </r>
    <r>
      <rPr>
        <sz val="11"/>
        <rFont val="Angsana New"/>
        <family val="1"/>
      </rPr>
      <t>(ทุกหมู่)</t>
    </r>
  </si>
  <si>
    <r>
      <t>1,2,3,4,5,6,7,8</t>
    </r>
    <r>
      <rPr>
        <sz val="9"/>
        <rFont val="Angsana New"/>
        <family val="1"/>
      </rPr>
      <t>(ทุกหมู่)</t>
    </r>
  </si>
  <si>
    <t>3.ตาอักเสบ</t>
  </si>
  <si>
    <t>100-300 ซม.</t>
  </si>
  <si>
    <t>80-165ซม.</t>
  </si>
  <si>
    <t>7.แผลอักเสบ</t>
  </si>
  <si>
    <t>8.วิตกกังวล/นอนไม่หลับ</t>
  </si>
  <si>
    <t>9.ผื่น</t>
  </si>
  <si>
    <t>ดอนขวาง    ราย</t>
  </si>
  <si>
    <t>ข้อมูลตำบล..ท่าซุง.วันที่  2.เดือน.พฤศจิกายน.ปี  2554  ผู้รายงาน..นายศานิต  หมั่นเสมอ..</t>
  </si>
  <si>
    <t>ข้อมูลตำบล.หาด.วันที่  2.เดือน.พฤศจิกายน.ปี  2554  ผู้รายงาน..นายศานิต  หมั่นเสมอ..</t>
  </si>
  <si>
    <t>6,8</t>
  </si>
  <si>
    <t>10-100ซม.</t>
  </si>
  <si>
    <t xml:space="preserve">   9   ตำบล</t>
  </si>
  <si>
    <t xml:space="preserve"> 1 - 10</t>
  </si>
  <si>
    <t>จมน้ำเสียชีวิต(ต.เกาะเทโพ 4  ราย  ต.หาดทนง  5 ราย ต.อุทัยใหม่  2  ราย   ต.สะแกกรัง  1  ราย ต.น้ำซึม  1  ราย,ต.ท่าซุง 1 ราย)</t>
  </si>
  <si>
    <t xml:space="preserve">14  ราย  </t>
  </si>
  <si>
    <t>ท่าซุง   10  ราย</t>
  </si>
  <si>
    <t>เกาะเทโพ  18    ราย</t>
  </si>
  <si>
    <t>หาดทนง      ราย</t>
  </si>
  <si>
    <t>อุทัยใหม่  113 ราย</t>
  </si>
  <si>
    <t>เนินแจง   ราย</t>
  </si>
  <si>
    <t>141  ราย</t>
  </si>
  <si>
    <r>
      <t>ข้อมูล  วันที่  4 พฤศจิกายน</t>
    </r>
    <r>
      <rPr>
        <b/>
        <sz val="16"/>
        <color indexed="12"/>
        <rFont val="Angsana New"/>
        <family val="1"/>
      </rPr>
      <t xml:space="preserve">  2554</t>
    </r>
  </si>
  <si>
    <t>ข้อมูลถึง4พ.ย..54</t>
  </si>
  <si>
    <t>ข้อมูลตำบล  เนินแจง วันที่ 4 .เดือน  พฤศจิกายน  ปี2554  ผู้รายงานนาง ศุภาพรรณ  ฟุ้งสุข</t>
  </si>
  <si>
    <t>/</t>
  </si>
  <si>
    <t xml:space="preserve"> /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</si>
</sst>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 &quot;#,##0;\-&quot; &quot;#,##0"/>
    <numFmt numFmtId="216" formatCode="&quot; &quot;#,##0;[Red]\-&quot; &quot;#,##0"/>
    <numFmt numFmtId="217" formatCode="&quot; &quot;#,##0.00;\-&quot; &quot;#,##0.00"/>
    <numFmt numFmtId="218" formatCode="&quot; &quot;#,##0.00;[Red]\-&quot; &quot;#,##0.00"/>
    <numFmt numFmtId="219" formatCode="_-&quot; &quot;* #,##0_-;\-&quot; &quot;* #,##0_-;_-&quot; &quot;* &quot;-&quot;_-;_-@_-"/>
    <numFmt numFmtId="220" formatCode="_-&quot; &quot;* #,##0.00_-;\-&quot; &quot;* #,##0.00_-;_-&quot; &quot;* &quot;-&quot;??_-;_-@_-"/>
    <numFmt numFmtId="221" formatCode="\t&quot; &quot;#,##0_);\(\t&quot; &quot;#,##0\)"/>
    <numFmt numFmtId="222" formatCode="\t&quot; &quot;#,##0_);[Red]\(\t&quot; &quot;#,##0\)"/>
    <numFmt numFmtId="223" formatCode="\t&quot; &quot;#,##0.00_);\(\t&quot; &quot;#,##0.00\)"/>
    <numFmt numFmtId="224" formatCode="\t&quot; &quot;#,##0.00_);[Red]\(\t&quot; &quot;#,##0.00\)"/>
    <numFmt numFmtId="225" formatCode="[$-107041E]d&quot; &quot;mmmm&quot; &quot;yyyy;@"/>
    <numFmt numFmtId="226" formatCode="_-* #,##0.0_-;\-* #,##0.0_-;_-* &quot;-&quot;??_-;_-@_-"/>
    <numFmt numFmtId="227" formatCode="_-* #,##0_-;\-* #,##0_-;_-* &quot;-&quot;??_-;_-@_-"/>
    <numFmt numFmtId="228" formatCode="&quot;ใช่&quot;;&quot;ใช่&quot;;&quot;ไม่ใช่&quot;"/>
    <numFmt numFmtId="229" formatCode="&quot;จริง&quot;;&quot;จริง&quot;;&quot;เท็จ&quot;"/>
    <numFmt numFmtId="230" formatCode="&quot;เปิด&quot;;&quot;เปิด&quot;;&quot;ปิด&quot;"/>
    <numFmt numFmtId="231" formatCode="[$€-2]\ #,##0.00_);[Red]\([$€-2]\ #,##0.00\)"/>
    <numFmt numFmtId="232" formatCode="0.000"/>
    <numFmt numFmtId="233" formatCode="0.0"/>
    <numFmt numFmtId="234" formatCode="0.00000"/>
    <numFmt numFmtId="235" formatCode="0.0000"/>
  </numFmts>
  <fonts count="6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u val="single"/>
      <sz val="18"/>
      <name val="TH SarabunIT๙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8"/>
      <name val="Angsana New"/>
      <family val="1"/>
    </font>
    <font>
      <b/>
      <sz val="16"/>
      <color indexed="12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6"/>
      <color indexed="10"/>
      <name val="Angsana New"/>
      <family val="1"/>
    </font>
    <font>
      <sz val="13"/>
      <name val="Angsana New"/>
      <family val="1"/>
    </font>
    <font>
      <sz val="10"/>
      <name val="Angsana New"/>
      <family val="1"/>
    </font>
    <font>
      <b/>
      <sz val="13"/>
      <name val="Angsana New"/>
      <family val="1"/>
    </font>
    <font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vertical="top"/>
    </xf>
    <xf numFmtId="1" fontId="7" fillId="0" borderId="13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1" fontId="7" fillId="0" borderId="13" xfId="0" applyNumberFormat="1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center" wrapText="1"/>
    </xf>
    <xf numFmtId="0" fontId="7" fillId="33" borderId="12" xfId="0" applyFont="1" applyFill="1" applyBorder="1" applyAlignment="1">
      <alignment vertical="top"/>
    </xf>
    <xf numFmtId="3" fontId="7" fillId="0" borderId="13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2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13" fillId="0" borderId="25" xfId="0" applyFont="1" applyBorder="1" applyAlignment="1">
      <alignment horizontal="centerContinuous" vertical="top"/>
    </xf>
    <xf numFmtId="0" fontId="13" fillId="0" borderId="27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" fillId="0" borderId="23" xfId="0" applyFont="1" applyBorder="1" applyAlignment="1">
      <alignment/>
    </xf>
    <xf numFmtId="227" fontId="7" fillId="0" borderId="13" xfId="42" applyNumberFormat="1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227" fontId="1" fillId="0" borderId="28" xfId="42" applyNumberFormat="1" applyFont="1" applyFill="1" applyBorder="1" applyAlignment="1">
      <alignment horizontal="center" vertical="top" wrapText="1"/>
    </xf>
    <xf numFmtId="227" fontId="1" fillId="0" borderId="28" xfId="42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2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227" fontId="1" fillId="0" borderId="28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28" xfId="0" applyFont="1" applyFill="1" applyBorder="1" applyAlignment="1">
      <alignment horizontal="centerContinuous" vertical="center" wrapText="1"/>
    </xf>
    <xf numFmtId="3" fontId="1" fillId="0" borderId="28" xfId="0" applyNumberFormat="1" applyFont="1" applyFill="1" applyBorder="1" applyAlignment="1">
      <alignment horizontal="centerContinuous" vertical="center"/>
    </xf>
    <xf numFmtId="0" fontId="1" fillId="0" borderId="2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Continuous" vertical="top" wrapText="1"/>
    </xf>
    <xf numFmtId="0" fontId="1" fillId="0" borderId="15" xfId="0" applyFont="1" applyFill="1" applyBorder="1" applyAlignment="1">
      <alignment horizontal="centerContinuous" vertical="top" wrapText="1"/>
    </xf>
    <xf numFmtId="0" fontId="20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8" xfId="0" applyFont="1" applyFill="1" applyBorder="1" applyAlignment="1">
      <alignment horizontal="centerContinuous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Continuous" vertical="center"/>
    </xf>
    <xf numFmtId="0" fontId="1" fillId="0" borderId="28" xfId="0" applyFont="1" applyFill="1" applyBorder="1" applyAlignment="1">
      <alignment horizontal="left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227" fontId="1" fillId="0" borderId="28" xfId="42" applyNumberFormat="1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1" fillId="0" borderId="23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1" fillId="0" borderId="16" xfId="0" applyFont="1" applyFill="1" applyBorder="1" applyAlignment="1">
      <alignment horizontal="centerContinuous" vertical="top" wrapText="1"/>
    </xf>
    <xf numFmtId="0" fontId="1" fillId="0" borderId="15" xfId="0" applyFont="1" applyFill="1" applyBorder="1" applyAlignment="1">
      <alignment horizontal="centerContinuous"/>
    </xf>
    <xf numFmtId="225" fontId="27" fillId="0" borderId="28" xfId="0" applyNumberFormat="1" applyFont="1" applyFill="1" applyBorder="1" applyAlignment="1">
      <alignment horizontal="left"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 wrapText="1"/>
    </xf>
    <xf numFmtId="0" fontId="27" fillId="0" borderId="17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225" fontId="27" fillId="0" borderId="0" xfId="0" applyNumberFormat="1" applyFont="1" applyFill="1" applyBorder="1" applyAlignment="1">
      <alignment horizontal="left" vertical="top" wrapText="1"/>
    </xf>
    <xf numFmtId="15" fontId="2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28" xfId="0" applyFont="1" applyFill="1" applyBorder="1" applyAlignment="1">
      <alignment horizontal="left" vertical="center" wrapText="1"/>
    </xf>
    <xf numFmtId="16" fontId="1" fillId="0" borderId="2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7" fillId="0" borderId="28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15" fontId="27" fillId="0" borderId="28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7" fillId="0" borderId="3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/>
    </xf>
    <xf numFmtId="0" fontId="21" fillId="0" borderId="2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27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vertical="top" wrapText="1"/>
    </xf>
    <xf numFmtId="0" fontId="27" fillId="0" borderId="30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3" fillId="0" borderId="26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25" xfId="0" applyFont="1" applyFill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57150</xdr:rowOff>
    </xdr:from>
    <xdr:to>
      <xdr:col>1</xdr:col>
      <xdr:colOff>542925</xdr:colOff>
      <xdr:row>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847850" y="12382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6</xdr:row>
      <xdr:rowOff>66675</xdr:rowOff>
    </xdr:from>
    <xdr:to>
      <xdr:col>0</xdr:col>
      <xdr:colOff>295275</xdr:colOff>
      <xdr:row>6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33350" y="18383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57150</xdr:rowOff>
    </xdr:from>
    <xdr:to>
      <xdr:col>0</xdr:col>
      <xdr:colOff>285750</xdr:colOff>
      <xdr:row>5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23825" y="15335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57150</xdr:rowOff>
    </xdr:from>
    <xdr:to>
      <xdr:col>2</xdr:col>
      <xdr:colOff>209550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2514600" y="1533525"/>
          <a:ext cx="161925" cy="1333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219075</xdr:colOff>
      <xdr:row>6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2524125" y="1828800"/>
          <a:ext cx="1619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2.00390625" style="96" customWidth="1"/>
    <col min="2" max="2" width="15.00390625" style="96" customWidth="1"/>
    <col min="3" max="3" width="19.00390625" style="96" customWidth="1"/>
    <col min="4" max="4" width="18.57421875" style="96" customWidth="1"/>
    <col min="5" max="5" width="16.00390625" style="96" customWidth="1"/>
    <col min="6" max="6" width="13.00390625" style="96" customWidth="1"/>
    <col min="7" max="7" width="11.28125" style="96" customWidth="1"/>
    <col min="8" max="8" width="13.421875" style="96" customWidth="1"/>
    <col min="9" max="9" width="14.28125" style="96" customWidth="1"/>
    <col min="10" max="16384" width="9.140625" style="96" customWidth="1"/>
  </cols>
  <sheetData>
    <row r="1" spans="5:6" ht="23.25">
      <c r="E1" s="207" t="s">
        <v>63</v>
      </c>
      <c r="F1" s="207"/>
    </row>
    <row r="2" spans="1:6" ht="23.25">
      <c r="A2" s="207" t="s">
        <v>22</v>
      </c>
      <c r="B2" s="207"/>
      <c r="C2" s="207"/>
      <c r="D2" s="207"/>
      <c r="E2" s="207"/>
      <c r="F2" s="207"/>
    </row>
    <row r="3" spans="1:6" ht="23.25">
      <c r="A3" s="207" t="s">
        <v>93</v>
      </c>
      <c r="B3" s="207"/>
      <c r="C3" s="207"/>
      <c r="D3" s="207"/>
      <c r="E3" s="207"/>
      <c r="F3" s="207"/>
    </row>
    <row r="4" spans="1:6" ht="23.25">
      <c r="A4" s="207" t="s">
        <v>254</v>
      </c>
      <c r="B4" s="207"/>
      <c r="C4" s="207"/>
      <c r="D4" s="207"/>
      <c r="E4" s="207"/>
      <c r="F4" s="207"/>
    </row>
    <row r="5" ht="23.25">
      <c r="A5" s="97" t="s">
        <v>27</v>
      </c>
    </row>
    <row r="6" spans="1:4" ht="23.25">
      <c r="A6" s="96" t="s">
        <v>19</v>
      </c>
      <c r="B6" s="98" t="s">
        <v>64</v>
      </c>
      <c r="C6" s="96" t="s">
        <v>20</v>
      </c>
      <c r="D6" s="99" t="s">
        <v>244</v>
      </c>
    </row>
    <row r="7" spans="1:4" ht="23.25">
      <c r="A7" s="96" t="s">
        <v>18</v>
      </c>
      <c r="B7" s="98" t="s">
        <v>64</v>
      </c>
      <c r="C7" s="96" t="s">
        <v>21</v>
      </c>
      <c r="D7" s="99" t="s">
        <v>215</v>
      </c>
    </row>
    <row r="8" ht="23.25">
      <c r="A8" s="99" t="s">
        <v>17</v>
      </c>
    </row>
    <row r="9" spans="1:11" ht="22.5" customHeight="1">
      <c r="A9" s="100" t="s">
        <v>0</v>
      </c>
      <c r="B9" s="100" t="s">
        <v>1</v>
      </c>
      <c r="C9" s="100" t="s">
        <v>2</v>
      </c>
      <c r="D9" s="100" t="s">
        <v>3</v>
      </c>
      <c r="E9" s="101" t="s">
        <v>4</v>
      </c>
      <c r="F9" s="102" t="s">
        <v>120</v>
      </c>
      <c r="J9" s="103"/>
      <c r="K9" s="103"/>
    </row>
    <row r="10" spans="1:11" ht="22.5" customHeight="1">
      <c r="A10" s="104" t="s">
        <v>14</v>
      </c>
      <c r="B10" s="189" t="s">
        <v>15</v>
      </c>
      <c r="C10" s="105" t="s">
        <v>230</v>
      </c>
      <c r="D10" s="106">
        <v>1145</v>
      </c>
      <c r="E10" s="107">
        <v>4274</v>
      </c>
      <c r="F10" s="102" t="s">
        <v>234</v>
      </c>
      <c r="J10" s="103"/>
      <c r="K10" s="103"/>
    </row>
    <row r="11" spans="1:11" ht="22.5" customHeight="1">
      <c r="A11" s="108"/>
      <c r="B11" s="109" t="s">
        <v>16</v>
      </c>
      <c r="C11" s="105" t="s">
        <v>231</v>
      </c>
      <c r="D11" s="106">
        <v>694</v>
      </c>
      <c r="E11" s="107">
        <v>2719</v>
      </c>
      <c r="F11" s="102" t="s">
        <v>235</v>
      </c>
      <c r="J11" s="103"/>
      <c r="K11" s="103"/>
    </row>
    <row r="12" spans="1:11" ht="22.5" customHeight="1">
      <c r="A12" s="108"/>
      <c r="B12" s="109" t="s">
        <v>74</v>
      </c>
      <c r="C12" s="110" t="s">
        <v>232</v>
      </c>
      <c r="D12" s="106">
        <v>1459</v>
      </c>
      <c r="E12" s="107">
        <v>5264</v>
      </c>
      <c r="F12" s="102" t="s">
        <v>130</v>
      </c>
      <c r="J12" s="103"/>
      <c r="K12" s="103"/>
    </row>
    <row r="13" spans="1:11" ht="22.5" customHeight="1">
      <c r="A13" s="108"/>
      <c r="B13" s="109" t="s">
        <v>75</v>
      </c>
      <c r="C13" s="111" t="s">
        <v>242</v>
      </c>
      <c r="D13" s="106">
        <v>85</v>
      </c>
      <c r="E13" s="107">
        <v>285</v>
      </c>
      <c r="F13" s="102" t="s">
        <v>243</v>
      </c>
      <c r="J13" s="103"/>
      <c r="K13" s="103"/>
    </row>
    <row r="14" spans="1:11" ht="22.5" customHeight="1">
      <c r="A14" s="108"/>
      <c r="B14" s="109" t="s">
        <v>76</v>
      </c>
      <c r="C14" s="111" t="s">
        <v>98</v>
      </c>
      <c r="D14" s="106">
        <v>1117</v>
      </c>
      <c r="E14" s="107">
        <v>3504</v>
      </c>
      <c r="F14" s="112" t="s">
        <v>129</v>
      </c>
      <c r="J14" s="103"/>
      <c r="K14" s="103"/>
    </row>
    <row r="15" spans="1:11" ht="22.5" customHeight="1">
      <c r="A15" s="108"/>
      <c r="B15" s="109" t="s">
        <v>77</v>
      </c>
      <c r="C15" s="192" t="s">
        <v>245</v>
      </c>
      <c r="D15" s="106">
        <v>1588</v>
      </c>
      <c r="E15" s="107">
        <v>7545</v>
      </c>
      <c r="F15" s="112" t="s">
        <v>225</v>
      </c>
      <c r="J15" s="103"/>
      <c r="K15" s="103"/>
    </row>
    <row r="16" spans="1:11" ht="22.5" customHeight="1">
      <c r="A16" s="108"/>
      <c r="B16" s="109" t="s">
        <v>78</v>
      </c>
      <c r="C16" s="111" t="s">
        <v>154</v>
      </c>
      <c r="D16" s="106">
        <v>189</v>
      </c>
      <c r="E16" s="107">
        <v>587</v>
      </c>
      <c r="F16" s="112" t="s">
        <v>202</v>
      </c>
      <c r="J16" s="103"/>
      <c r="K16" s="103"/>
    </row>
    <row r="17" spans="1:11" ht="22.5" customHeight="1">
      <c r="A17" s="108"/>
      <c r="B17" s="96" t="s">
        <v>79</v>
      </c>
      <c r="C17" s="113" t="s">
        <v>231</v>
      </c>
      <c r="D17" s="106">
        <v>730</v>
      </c>
      <c r="E17" s="107">
        <v>1998</v>
      </c>
      <c r="F17" s="112" t="s">
        <v>132</v>
      </c>
      <c r="J17" s="103"/>
      <c r="K17" s="103"/>
    </row>
    <row r="18" spans="1:11" ht="23.25">
      <c r="A18" s="114" t="s">
        <v>94</v>
      </c>
      <c r="B18" s="109" t="s">
        <v>95</v>
      </c>
      <c r="C18" s="111" t="s">
        <v>128</v>
      </c>
      <c r="D18" s="115">
        <v>38</v>
      </c>
      <c r="E18" s="115">
        <v>90</v>
      </c>
      <c r="F18" s="102"/>
      <c r="J18" s="116"/>
      <c r="K18" s="116"/>
    </row>
    <row r="19" spans="1:11" ht="23.25">
      <c r="A19" s="111" t="s">
        <v>52</v>
      </c>
      <c r="B19" s="118">
        <v>9</v>
      </c>
      <c r="C19" s="118">
        <v>51</v>
      </c>
      <c r="D19" s="119">
        <f>SUM(D10:D18)</f>
        <v>7045</v>
      </c>
      <c r="E19" s="119">
        <f>SUM(E10:E18)</f>
        <v>26266</v>
      </c>
      <c r="F19" s="120"/>
      <c r="J19" s="121"/>
      <c r="K19" s="121"/>
    </row>
    <row r="20" spans="1:11" ht="23.25">
      <c r="A20" s="97" t="s">
        <v>26</v>
      </c>
      <c r="F20" s="121"/>
      <c r="J20" s="121"/>
      <c r="K20" s="121"/>
    </row>
    <row r="21" spans="1:11" ht="46.5">
      <c r="A21" s="205" t="s">
        <v>5</v>
      </c>
      <c r="B21" s="205"/>
      <c r="C21" s="100" t="s">
        <v>13</v>
      </c>
      <c r="D21" s="122" t="s">
        <v>6</v>
      </c>
      <c r="E21" s="122"/>
      <c r="F21" s="123"/>
      <c r="J21" s="121"/>
      <c r="K21" s="121"/>
    </row>
    <row r="22" spans="1:11" ht="23.25">
      <c r="A22" s="209" t="s">
        <v>110</v>
      </c>
      <c r="B22" s="210"/>
      <c r="C22" s="100"/>
      <c r="D22" s="224" t="s">
        <v>119</v>
      </c>
      <c r="E22" s="225"/>
      <c r="F22" s="226"/>
      <c r="J22" s="121"/>
      <c r="K22" s="121"/>
    </row>
    <row r="23" spans="1:11" ht="93.75" customHeight="1">
      <c r="A23" s="209" t="s">
        <v>102</v>
      </c>
      <c r="B23" s="210"/>
      <c r="C23" s="124"/>
      <c r="D23" s="209" t="s">
        <v>111</v>
      </c>
      <c r="E23" s="227"/>
      <c r="F23" s="210"/>
      <c r="J23" s="121"/>
      <c r="K23" s="121"/>
    </row>
    <row r="24" spans="1:11" ht="23.25">
      <c r="A24" s="209" t="s">
        <v>113</v>
      </c>
      <c r="B24" s="210"/>
      <c r="C24" s="100"/>
      <c r="D24" s="224" t="s">
        <v>114</v>
      </c>
      <c r="E24" s="225"/>
      <c r="F24" s="226"/>
      <c r="J24" s="121"/>
      <c r="K24" s="121"/>
    </row>
    <row r="25" spans="1:3" ht="23.25">
      <c r="A25" s="125" t="s">
        <v>23</v>
      </c>
      <c r="B25" s="116"/>
      <c r="C25" s="116"/>
    </row>
    <row r="26" spans="1:3" ht="23.25">
      <c r="A26" s="116" t="s">
        <v>24</v>
      </c>
      <c r="B26" s="116" t="s">
        <v>105</v>
      </c>
      <c r="C26" s="116"/>
    </row>
    <row r="27" spans="1:3" ht="23.25">
      <c r="A27" s="116" t="s">
        <v>65</v>
      </c>
      <c r="B27" s="116" t="s">
        <v>227</v>
      </c>
      <c r="C27" s="116" t="s">
        <v>229</v>
      </c>
    </row>
    <row r="28" spans="1:5" ht="23.25">
      <c r="A28" s="126" t="s">
        <v>25</v>
      </c>
      <c r="B28" s="116" t="s">
        <v>228</v>
      </c>
      <c r="C28" s="116"/>
      <c r="D28" s="103"/>
      <c r="E28" s="103"/>
    </row>
    <row r="29" spans="1:5" ht="23.25">
      <c r="A29" s="126"/>
      <c r="B29" s="116"/>
      <c r="C29" s="116"/>
      <c r="D29" s="103"/>
      <c r="E29" s="103"/>
    </row>
    <row r="30" ht="22.5" customHeight="1">
      <c r="A30" s="97" t="s">
        <v>108</v>
      </c>
    </row>
    <row r="31" spans="1:6" ht="23.25">
      <c r="A31" s="127" t="s">
        <v>7</v>
      </c>
      <c r="B31" s="128" t="s">
        <v>8</v>
      </c>
      <c r="C31" s="129"/>
      <c r="D31" s="130" t="s">
        <v>82</v>
      </c>
      <c r="E31" s="131" t="s">
        <v>83</v>
      </c>
      <c r="F31" s="132" t="s">
        <v>3</v>
      </c>
    </row>
    <row r="32" spans="1:6" ht="23.25">
      <c r="A32" s="100">
        <v>0</v>
      </c>
      <c r="B32" s="211">
        <v>0</v>
      </c>
      <c r="C32" s="212"/>
      <c r="D32" s="133" t="s">
        <v>96</v>
      </c>
      <c r="E32" s="131">
        <v>49</v>
      </c>
      <c r="F32" s="132">
        <v>49</v>
      </c>
    </row>
    <row r="33" spans="1:6" ht="23.25">
      <c r="A33" s="127"/>
      <c r="B33" s="134"/>
      <c r="C33" s="135"/>
      <c r="D33" s="133" t="s">
        <v>106</v>
      </c>
      <c r="E33" s="131">
        <v>344</v>
      </c>
      <c r="F33" s="132">
        <v>344</v>
      </c>
    </row>
    <row r="34" spans="1:6" ht="23.25">
      <c r="A34" s="127"/>
      <c r="B34" s="216"/>
      <c r="C34" s="217"/>
      <c r="D34" s="133" t="s">
        <v>100</v>
      </c>
      <c r="E34" s="131">
        <v>25</v>
      </c>
      <c r="F34" s="131">
        <v>25</v>
      </c>
    </row>
    <row r="35" spans="1:6" ht="23.25">
      <c r="A35" s="127"/>
      <c r="B35" s="134"/>
      <c r="C35" s="135"/>
      <c r="D35" s="133" t="s">
        <v>138</v>
      </c>
      <c r="E35" s="131">
        <v>16</v>
      </c>
      <c r="F35" s="131">
        <v>16</v>
      </c>
    </row>
    <row r="36" spans="1:6" ht="23.25">
      <c r="A36" s="127"/>
      <c r="B36" s="134"/>
      <c r="C36" s="135"/>
      <c r="D36" s="133" t="s">
        <v>99</v>
      </c>
      <c r="E36" s="131">
        <v>16</v>
      </c>
      <c r="F36" s="131">
        <v>16</v>
      </c>
    </row>
    <row r="37" spans="1:6" ht="23.25">
      <c r="A37" s="127"/>
      <c r="B37" s="134"/>
      <c r="C37" s="135"/>
      <c r="D37" s="133" t="s">
        <v>133</v>
      </c>
      <c r="E37" s="131">
        <v>10</v>
      </c>
      <c r="F37" s="131">
        <v>10</v>
      </c>
    </row>
    <row r="38" spans="1:6" ht="23.25">
      <c r="A38" s="127"/>
      <c r="B38" s="134"/>
      <c r="C38" s="135"/>
      <c r="D38" s="133" t="s">
        <v>134</v>
      </c>
      <c r="E38" s="131">
        <v>5</v>
      </c>
      <c r="F38" s="131">
        <v>5</v>
      </c>
    </row>
    <row r="39" spans="1:6" ht="23.25">
      <c r="A39" s="127"/>
      <c r="B39" s="134"/>
      <c r="C39" s="135"/>
      <c r="D39" s="133" t="s">
        <v>136</v>
      </c>
      <c r="E39" s="131">
        <v>17</v>
      </c>
      <c r="F39" s="131">
        <v>17</v>
      </c>
    </row>
    <row r="40" spans="1:6" ht="23.25">
      <c r="A40" s="127"/>
      <c r="B40" s="134"/>
      <c r="C40" s="135"/>
      <c r="D40" s="133" t="s">
        <v>137</v>
      </c>
      <c r="E40" s="131">
        <v>14</v>
      </c>
      <c r="F40" s="131">
        <v>14</v>
      </c>
    </row>
    <row r="41" spans="1:6" ht="23.25">
      <c r="A41" s="127"/>
      <c r="B41" s="134"/>
      <c r="C41" s="135"/>
      <c r="D41" s="133" t="s">
        <v>135</v>
      </c>
      <c r="E41" s="131">
        <v>7</v>
      </c>
      <c r="F41" s="131">
        <v>7</v>
      </c>
    </row>
    <row r="42" spans="1:6" ht="23.25" customHeight="1">
      <c r="A42" s="218" t="s">
        <v>84</v>
      </c>
      <c r="B42" s="219"/>
      <c r="C42" s="219"/>
      <c r="D42" s="136"/>
      <c r="E42" s="137">
        <f>SUM(E32:E41)</f>
        <v>503</v>
      </c>
      <c r="F42" s="137">
        <f>SUM(F32:F41)</f>
        <v>503</v>
      </c>
    </row>
    <row r="43" spans="1:6" ht="23.25">
      <c r="A43" s="97" t="s">
        <v>109</v>
      </c>
      <c r="D43" s="138"/>
      <c r="E43" s="139"/>
      <c r="F43" s="139"/>
    </row>
    <row r="44" spans="1:6" ht="23.25">
      <c r="A44" s="140" t="s">
        <v>70</v>
      </c>
      <c r="B44" s="206" t="s">
        <v>71</v>
      </c>
      <c r="C44" s="215"/>
      <c r="D44" s="131" t="s">
        <v>72</v>
      </c>
      <c r="E44" s="131" t="s">
        <v>73</v>
      </c>
      <c r="F44" s="132"/>
    </row>
    <row r="45" spans="1:6" ht="23.25">
      <c r="A45" s="117">
        <v>43</v>
      </c>
      <c r="B45" s="140">
        <v>43</v>
      </c>
      <c r="C45" s="142"/>
      <c r="D45" s="131">
        <v>0</v>
      </c>
      <c r="E45" s="131">
        <v>0</v>
      </c>
      <c r="F45" s="189" t="s">
        <v>101</v>
      </c>
    </row>
    <row r="46" spans="1:6" ht="23.25">
      <c r="A46" s="111">
        <v>64</v>
      </c>
      <c r="B46" s="140">
        <v>64</v>
      </c>
      <c r="C46" s="141"/>
      <c r="D46" s="131">
        <v>0</v>
      </c>
      <c r="E46" s="131">
        <v>0</v>
      </c>
      <c r="F46" s="109" t="s">
        <v>16</v>
      </c>
    </row>
    <row r="47" spans="1:6" ht="23.25">
      <c r="A47" s="111">
        <v>51</v>
      </c>
      <c r="B47" s="140">
        <v>51</v>
      </c>
      <c r="C47" s="141"/>
      <c r="D47" s="131">
        <v>0</v>
      </c>
      <c r="E47" s="131">
        <v>0</v>
      </c>
      <c r="F47" s="109" t="s">
        <v>74</v>
      </c>
    </row>
    <row r="48" spans="1:6" ht="23.25">
      <c r="A48" s="111">
        <v>47</v>
      </c>
      <c r="B48" s="140">
        <v>20</v>
      </c>
      <c r="C48" s="141"/>
      <c r="D48" s="131">
        <v>0</v>
      </c>
      <c r="E48" s="131">
        <v>0</v>
      </c>
      <c r="F48" s="109" t="s">
        <v>75</v>
      </c>
    </row>
    <row r="49" spans="1:6" ht="23.25">
      <c r="A49" s="111">
        <v>87</v>
      </c>
      <c r="B49" s="140">
        <v>63</v>
      </c>
      <c r="C49" s="141"/>
      <c r="D49" s="131">
        <v>0</v>
      </c>
      <c r="E49" s="131">
        <v>0</v>
      </c>
      <c r="F49" s="109" t="s">
        <v>76</v>
      </c>
    </row>
    <row r="50" spans="1:6" ht="23.25">
      <c r="A50" s="111">
        <v>178</v>
      </c>
      <c r="B50" s="140">
        <v>155</v>
      </c>
      <c r="C50" s="141"/>
      <c r="D50" s="131">
        <v>0</v>
      </c>
      <c r="E50" s="131">
        <v>0</v>
      </c>
      <c r="F50" s="109" t="s">
        <v>77</v>
      </c>
    </row>
    <row r="51" spans="1:6" ht="23.25">
      <c r="A51" s="111">
        <v>37</v>
      </c>
      <c r="B51" s="140">
        <v>20</v>
      </c>
      <c r="C51" s="141"/>
      <c r="D51" s="131">
        <v>0</v>
      </c>
      <c r="E51" s="131">
        <v>0</v>
      </c>
      <c r="F51" s="109" t="s">
        <v>78</v>
      </c>
    </row>
    <row r="52" spans="1:6" ht="23.25">
      <c r="A52" s="98">
        <v>51</v>
      </c>
      <c r="B52" s="140">
        <v>51</v>
      </c>
      <c r="C52" s="141"/>
      <c r="D52" s="131">
        <v>0</v>
      </c>
      <c r="E52" s="131">
        <v>0</v>
      </c>
      <c r="F52" s="109" t="s">
        <v>79</v>
      </c>
    </row>
    <row r="53" spans="1:6" ht="23.25">
      <c r="A53" s="111">
        <v>39</v>
      </c>
      <c r="B53" s="143">
        <v>11</v>
      </c>
      <c r="C53" s="144"/>
      <c r="D53" s="131">
        <v>0</v>
      </c>
      <c r="E53" s="131">
        <v>0</v>
      </c>
      <c r="F53" s="109" t="s">
        <v>80</v>
      </c>
    </row>
    <row r="54" spans="1:6" ht="23.25">
      <c r="A54" s="111">
        <v>25</v>
      </c>
      <c r="B54" s="143">
        <v>10</v>
      </c>
      <c r="C54" s="144"/>
      <c r="D54" s="131">
        <v>0</v>
      </c>
      <c r="E54" s="131">
        <v>0</v>
      </c>
      <c r="F54" s="109" t="s">
        <v>95</v>
      </c>
    </row>
    <row r="55" spans="1:6" ht="23.25">
      <c r="A55" s="111">
        <v>61</v>
      </c>
      <c r="B55" s="143">
        <v>0</v>
      </c>
      <c r="C55" s="144"/>
      <c r="D55" s="131">
        <v>0</v>
      </c>
      <c r="E55" s="131">
        <v>0</v>
      </c>
      <c r="F55" s="109" t="s">
        <v>198</v>
      </c>
    </row>
    <row r="56" spans="1:6" ht="23.25">
      <c r="A56" s="145">
        <f>SUM(A45:A55)</f>
        <v>683</v>
      </c>
      <c r="B56" s="146">
        <f>SUM(B45:B55)</f>
        <v>488</v>
      </c>
      <c r="C56" s="147"/>
      <c r="D56" s="137"/>
      <c r="E56" s="137"/>
      <c r="F56" s="145" t="s">
        <v>84</v>
      </c>
    </row>
    <row r="57" spans="1:6" ht="23.25">
      <c r="A57" s="148" t="s">
        <v>53</v>
      </c>
      <c r="B57" s="149"/>
      <c r="C57" s="149"/>
      <c r="D57" s="149"/>
      <c r="E57" s="149"/>
      <c r="F57" s="149"/>
    </row>
    <row r="58" spans="1:6" ht="69.75">
      <c r="A58" s="150" t="s">
        <v>29</v>
      </c>
      <c r="B58" s="150"/>
      <c r="C58" s="151" t="s">
        <v>9</v>
      </c>
      <c r="D58" s="100" t="s">
        <v>30</v>
      </c>
      <c r="E58" s="122" t="s">
        <v>31</v>
      </c>
      <c r="F58" s="150"/>
    </row>
    <row r="59" spans="1:6" ht="139.5" customHeight="1">
      <c r="A59" s="228" t="s">
        <v>28</v>
      </c>
      <c r="B59" s="229"/>
      <c r="C59" s="100" t="s">
        <v>247</v>
      </c>
      <c r="D59" s="152" t="s">
        <v>246</v>
      </c>
      <c r="E59" s="230" t="s">
        <v>139</v>
      </c>
      <c r="F59" s="231"/>
    </row>
    <row r="60" spans="1:6" ht="91.5" customHeight="1">
      <c r="A60" s="228" t="s">
        <v>32</v>
      </c>
      <c r="B60" s="229"/>
      <c r="C60" s="153" t="s">
        <v>199</v>
      </c>
      <c r="D60" s="152" t="s">
        <v>200</v>
      </c>
      <c r="E60" s="206" t="s">
        <v>156</v>
      </c>
      <c r="F60" s="215"/>
    </row>
    <row r="61" spans="1:6" ht="23.25">
      <c r="A61" s="97" t="s">
        <v>54</v>
      </c>
      <c r="E61" s="213"/>
      <c r="F61" s="213"/>
    </row>
    <row r="62" spans="1:6" ht="23.25">
      <c r="A62" s="99" t="s">
        <v>55</v>
      </c>
      <c r="E62" s="213"/>
      <c r="F62" s="213"/>
    </row>
    <row r="63" spans="1:6" ht="23.25">
      <c r="A63" s="99" t="s">
        <v>56</v>
      </c>
      <c r="E63" s="213"/>
      <c r="F63" s="213"/>
    </row>
    <row r="64" spans="1:6" ht="46.5">
      <c r="A64" s="151" t="s">
        <v>51</v>
      </c>
      <c r="B64" s="151" t="s">
        <v>33</v>
      </c>
      <c r="C64" s="151" t="s">
        <v>10</v>
      </c>
      <c r="D64" s="151" t="s">
        <v>11</v>
      </c>
      <c r="E64" s="122" t="s">
        <v>12</v>
      </c>
      <c r="F64" s="150"/>
    </row>
    <row r="65" spans="1:6" ht="23.25">
      <c r="A65" s="191" t="s">
        <v>110</v>
      </c>
      <c r="B65" s="151">
        <v>0</v>
      </c>
      <c r="C65" s="151">
        <v>1</v>
      </c>
      <c r="D65" s="151">
        <v>10</v>
      </c>
      <c r="E65" s="154">
        <v>10</v>
      </c>
      <c r="F65" s="155"/>
    </row>
    <row r="66" spans="1:6" ht="23.25">
      <c r="A66" s="191" t="s">
        <v>102</v>
      </c>
      <c r="B66" s="151">
        <v>0</v>
      </c>
      <c r="C66" s="151">
        <v>1</v>
      </c>
      <c r="D66" s="151">
        <v>18</v>
      </c>
      <c r="E66" s="154">
        <v>27</v>
      </c>
      <c r="F66" s="155"/>
    </row>
    <row r="67" spans="1:6" ht="23.25">
      <c r="A67" s="156" t="s">
        <v>92</v>
      </c>
      <c r="B67" s="151">
        <v>0</v>
      </c>
      <c r="C67" s="151">
        <v>0</v>
      </c>
      <c r="D67" s="151">
        <v>0</v>
      </c>
      <c r="E67" s="154">
        <v>0</v>
      </c>
      <c r="F67" s="155"/>
    </row>
    <row r="68" spans="1:6" ht="23.25">
      <c r="A68" s="156" t="s">
        <v>116</v>
      </c>
      <c r="B68" s="151">
        <v>0</v>
      </c>
      <c r="C68" s="151">
        <v>0</v>
      </c>
      <c r="D68" s="151">
        <v>0</v>
      </c>
      <c r="E68" s="154">
        <v>0</v>
      </c>
      <c r="F68" s="155"/>
    </row>
    <row r="69" spans="1:6" ht="23.25">
      <c r="A69" s="191" t="s">
        <v>106</v>
      </c>
      <c r="B69" s="151">
        <v>1</v>
      </c>
      <c r="C69" s="151">
        <v>1</v>
      </c>
      <c r="D69" s="151">
        <v>277</v>
      </c>
      <c r="E69" s="154">
        <v>277</v>
      </c>
      <c r="F69" s="155"/>
    </row>
    <row r="70" spans="1:6" ht="23.25">
      <c r="A70" s="156" t="s">
        <v>113</v>
      </c>
      <c r="B70" s="151">
        <v>0</v>
      </c>
      <c r="C70" s="151">
        <v>0</v>
      </c>
      <c r="D70" s="157">
        <v>0</v>
      </c>
      <c r="E70" s="154">
        <v>0</v>
      </c>
      <c r="F70" s="155"/>
    </row>
    <row r="71" spans="1:6" ht="23.25">
      <c r="A71" s="156" t="s">
        <v>115</v>
      </c>
      <c r="B71" s="151">
        <v>0</v>
      </c>
      <c r="C71" s="151">
        <v>0</v>
      </c>
      <c r="D71" s="157">
        <v>0</v>
      </c>
      <c r="E71" s="154">
        <v>0</v>
      </c>
      <c r="F71" s="155"/>
    </row>
    <row r="72" spans="1:6" ht="23.25">
      <c r="A72" s="124" t="s">
        <v>81</v>
      </c>
      <c r="B72" s="131">
        <v>0</v>
      </c>
      <c r="C72" s="151">
        <v>0</v>
      </c>
      <c r="D72" s="151">
        <v>0</v>
      </c>
      <c r="E72" s="154">
        <v>0</v>
      </c>
      <c r="F72" s="158"/>
    </row>
    <row r="73" spans="1:6" ht="23.25">
      <c r="A73" s="124" t="s">
        <v>112</v>
      </c>
      <c r="B73" s="131">
        <v>0</v>
      </c>
      <c r="C73" s="151">
        <v>0</v>
      </c>
      <c r="D73" s="151">
        <v>0</v>
      </c>
      <c r="E73" s="154">
        <v>0</v>
      </c>
      <c r="F73" s="158"/>
    </row>
    <row r="74" spans="1:6" ht="23.25">
      <c r="A74" s="124" t="s">
        <v>107</v>
      </c>
      <c r="B74" s="131">
        <v>0</v>
      </c>
      <c r="C74" s="151">
        <v>0</v>
      </c>
      <c r="D74" s="151">
        <v>0</v>
      </c>
      <c r="E74" s="154">
        <v>0</v>
      </c>
      <c r="F74" s="158"/>
    </row>
    <row r="75" spans="1:6" ht="23.25">
      <c r="A75" s="100" t="s">
        <v>84</v>
      </c>
      <c r="B75" s="131">
        <f>SUM(B65:B74)</f>
        <v>1</v>
      </c>
      <c r="C75" s="131">
        <f>SUM(C65:C74)</f>
        <v>3</v>
      </c>
      <c r="D75" s="131">
        <f>SUM(D65:D74)</f>
        <v>305</v>
      </c>
      <c r="E75" s="143">
        <f>SUM(E65:E74)</f>
        <v>314</v>
      </c>
      <c r="F75" s="159"/>
    </row>
    <row r="76" ht="23.25">
      <c r="A76" s="99" t="s">
        <v>57</v>
      </c>
    </row>
    <row r="77" spans="1:3" s="116" customFormat="1" ht="22.5" customHeight="1">
      <c r="A77" s="160" t="s">
        <v>34</v>
      </c>
      <c r="B77" s="116" t="s">
        <v>85</v>
      </c>
      <c r="C77" s="161"/>
    </row>
    <row r="78" spans="1:6" s="116" customFormat="1" ht="22.5" customHeight="1">
      <c r="A78" s="160"/>
      <c r="B78" s="116" t="s">
        <v>103</v>
      </c>
      <c r="C78" s="161"/>
      <c r="D78" s="162">
        <v>17</v>
      </c>
      <c r="F78" s="161"/>
    </row>
    <row r="79" spans="1:6" s="116" customFormat="1" ht="22.5" customHeight="1">
      <c r="A79" s="160"/>
      <c r="B79" s="116" t="s">
        <v>233</v>
      </c>
      <c r="C79" s="161"/>
      <c r="D79" s="162">
        <v>1</v>
      </c>
      <c r="F79" s="161"/>
    </row>
    <row r="80" spans="1:6" s="116" customFormat="1" ht="23.25">
      <c r="A80" s="160" t="s">
        <v>35</v>
      </c>
      <c r="B80" s="116" t="s">
        <v>104</v>
      </c>
      <c r="C80" s="161"/>
      <c r="D80" s="162">
        <v>55</v>
      </c>
      <c r="E80" s="116" t="s">
        <v>236</v>
      </c>
      <c r="F80" s="162">
        <v>6</v>
      </c>
    </row>
    <row r="81" spans="1:6" s="116" customFormat="1" ht="23.25">
      <c r="A81" s="160"/>
      <c r="B81" s="116" t="s">
        <v>117</v>
      </c>
      <c r="C81" s="161"/>
      <c r="D81" s="162">
        <v>5</v>
      </c>
      <c r="E81" s="116" t="s">
        <v>237</v>
      </c>
      <c r="F81" s="162">
        <v>4</v>
      </c>
    </row>
    <row r="82" spans="1:6" s="116" customFormat="1" ht="23.25">
      <c r="A82" s="160"/>
      <c r="B82" s="116" t="s">
        <v>223</v>
      </c>
      <c r="C82" s="161"/>
      <c r="D82" s="162">
        <v>34</v>
      </c>
      <c r="E82" s="116" t="s">
        <v>238</v>
      </c>
      <c r="F82" s="162">
        <v>23</v>
      </c>
    </row>
    <row r="83" spans="1:6" s="116" customFormat="1" ht="23.25">
      <c r="A83" s="160"/>
      <c r="B83" s="116" t="s">
        <v>151</v>
      </c>
      <c r="C83" s="161"/>
      <c r="D83" s="162">
        <v>31</v>
      </c>
      <c r="E83" s="160"/>
      <c r="F83" s="162"/>
    </row>
    <row r="84" spans="1:4" s="116" customFormat="1" ht="23.25">
      <c r="A84" s="160"/>
      <c r="B84" s="116" t="s">
        <v>155</v>
      </c>
      <c r="C84" s="161"/>
      <c r="D84" s="162"/>
    </row>
    <row r="85" spans="1:4" s="116" customFormat="1" ht="23.25">
      <c r="A85" s="160"/>
      <c r="B85" s="116" t="s">
        <v>152</v>
      </c>
      <c r="C85" s="161"/>
      <c r="D85" s="162">
        <v>10</v>
      </c>
    </row>
    <row r="86" spans="1:6" s="116" customFormat="1" ht="30" customHeight="1">
      <c r="A86" s="160"/>
      <c r="C86" s="161"/>
      <c r="E86" s="116" t="s">
        <v>84</v>
      </c>
      <c r="F86" s="163">
        <f>D78+D79+D80+D81+D82+D83+D84+D85+F80+F81+F83+F82</f>
        <v>186</v>
      </c>
    </row>
    <row r="87" spans="1:3" s="116" customFormat="1" ht="30" customHeight="1">
      <c r="A87" s="160"/>
      <c r="C87" s="161"/>
    </row>
    <row r="88" spans="1:3" s="116" customFormat="1" ht="30" customHeight="1">
      <c r="A88" s="160"/>
      <c r="C88" s="161"/>
    </row>
    <row r="89" spans="1:6" ht="23.25">
      <c r="A89" s="164" t="s">
        <v>118</v>
      </c>
      <c r="B89" s="102"/>
      <c r="C89" s="102"/>
      <c r="D89" s="116"/>
      <c r="E89" s="116"/>
      <c r="F89" s="160"/>
    </row>
    <row r="90" spans="1:6" ht="51" customHeight="1">
      <c r="A90" s="220" t="s">
        <v>66</v>
      </c>
      <c r="B90" s="221"/>
      <c r="C90" s="166" t="s">
        <v>67</v>
      </c>
      <c r="D90" s="165" t="s">
        <v>68</v>
      </c>
      <c r="E90" s="166" t="s">
        <v>69</v>
      </c>
      <c r="F90" s="166" t="s">
        <v>125</v>
      </c>
    </row>
    <row r="91" spans="1:6" ht="23.25">
      <c r="A91" s="202" t="s">
        <v>86</v>
      </c>
      <c r="B91" s="203"/>
      <c r="C91" s="169">
        <v>7221</v>
      </c>
      <c r="D91" s="169">
        <v>5442</v>
      </c>
      <c r="E91" s="115">
        <v>5376</v>
      </c>
      <c r="F91" s="170">
        <f aca="true" t="shared" si="0" ref="F91:F98">E91*100/D91</f>
        <v>98.787210584344</v>
      </c>
    </row>
    <row r="92" spans="1:6" ht="23.25">
      <c r="A92" s="202" t="s">
        <v>87</v>
      </c>
      <c r="B92" s="203"/>
      <c r="C92" s="111">
        <v>2</v>
      </c>
      <c r="D92" s="110">
        <v>2</v>
      </c>
      <c r="E92" s="171">
        <v>2</v>
      </c>
      <c r="F92" s="170">
        <f t="shared" si="0"/>
        <v>100</v>
      </c>
    </row>
    <row r="93" spans="1:6" ht="23.25">
      <c r="A93" s="202" t="s">
        <v>88</v>
      </c>
      <c r="B93" s="203"/>
      <c r="C93" s="111">
        <v>505</v>
      </c>
      <c r="D93" s="111">
        <v>421</v>
      </c>
      <c r="E93" s="171">
        <v>409</v>
      </c>
      <c r="F93" s="170">
        <f t="shared" si="0"/>
        <v>97.14964370546318</v>
      </c>
    </row>
    <row r="94" spans="1:6" ht="23.25">
      <c r="A94" s="202" t="s">
        <v>89</v>
      </c>
      <c r="B94" s="203"/>
      <c r="C94" s="111">
        <v>3150</v>
      </c>
      <c r="D94" s="111">
        <v>2476</v>
      </c>
      <c r="E94" s="111">
        <v>2453</v>
      </c>
      <c r="F94" s="170">
        <f t="shared" si="0"/>
        <v>99.07108239095315</v>
      </c>
    </row>
    <row r="95" spans="1:6" ht="23.25">
      <c r="A95" s="202" t="s">
        <v>90</v>
      </c>
      <c r="B95" s="203"/>
      <c r="C95" s="111">
        <v>298</v>
      </c>
      <c r="D95" s="111">
        <v>274</v>
      </c>
      <c r="E95" s="171">
        <v>274</v>
      </c>
      <c r="F95" s="170">
        <f t="shared" si="0"/>
        <v>100</v>
      </c>
    </row>
    <row r="96" spans="1:6" ht="23.25">
      <c r="A96" s="167" t="s">
        <v>140</v>
      </c>
      <c r="B96" s="168"/>
      <c r="C96" s="111">
        <v>81</v>
      </c>
      <c r="D96" s="111">
        <v>65</v>
      </c>
      <c r="E96" s="171">
        <v>65</v>
      </c>
      <c r="F96" s="170">
        <f t="shared" si="0"/>
        <v>100</v>
      </c>
    </row>
    <row r="97" spans="1:6" ht="23.25">
      <c r="A97" s="167" t="s">
        <v>141</v>
      </c>
      <c r="B97" s="168"/>
      <c r="C97" s="111">
        <v>1552</v>
      </c>
      <c r="D97" s="111">
        <v>1185</v>
      </c>
      <c r="E97" s="171">
        <v>1185</v>
      </c>
      <c r="F97" s="170">
        <f t="shared" si="0"/>
        <v>100</v>
      </c>
    </row>
    <row r="98" spans="1:6" ht="23.25">
      <c r="A98" s="202" t="s">
        <v>91</v>
      </c>
      <c r="B98" s="203"/>
      <c r="C98" s="111">
        <v>163</v>
      </c>
      <c r="D98" s="111">
        <v>161</v>
      </c>
      <c r="E98" s="171">
        <v>161</v>
      </c>
      <c r="F98" s="170">
        <f t="shared" si="0"/>
        <v>100</v>
      </c>
    </row>
    <row r="99" spans="1:6" ht="18.75" customHeight="1">
      <c r="A99" s="172" t="s">
        <v>58</v>
      </c>
      <c r="F99" s="116"/>
    </row>
    <row r="100" spans="1:9" ht="45.75" customHeight="1">
      <c r="A100" s="151" t="s">
        <v>36</v>
      </c>
      <c r="B100" s="131" t="s">
        <v>37</v>
      </c>
      <c r="C100" s="131" t="s">
        <v>38</v>
      </c>
      <c r="D100" s="151" t="s">
        <v>39</v>
      </c>
      <c r="E100" s="151" t="s">
        <v>40</v>
      </c>
      <c r="F100" s="151" t="s">
        <v>41</v>
      </c>
      <c r="G100" s="152" t="s">
        <v>142</v>
      </c>
      <c r="H100" s="124" t="s">
        <v>59</v>
      </c>
      <c r="I100" s="124" t="s">
        <v>60</v>
      </c>
    </row>
    <row r="101" spans="1:9" ht="18.75" customHeight="1">
      <c r="A101" s="188" t="s">
        <v>248</v>
      </c>
      <c r="B101" s="131">
        <v>0</v>
      </c>
      <c r="C101" s="131">
        <v>0</v>
      </c>
      <c r="D101" s="151">
        <v>0</v>
      </c>
      <c r="E101" s="151">
        <v>0</v>
      </c>
      <c r="F101" s="151">
        <v>0</v>
      </c>
      <c r="G101" s="100">
        <v>0</v>
      </c>
      <c r="H101" s="100">
        <v>0</v>
      </c>
      <c r="I101" s="100">
        <v>0</v>
      </c>
    </row>
    <row r="102" spans="1:9" ht="18.75" customHeight="1">
      <c r="A102" s="188" t="s">
        <v>249</v>
      </c>
      <c r="B102" s="131">
        <v>0</v>
      </c>
      <c r="C102" s="131">
        <v>0</v>
      </c>
      <c r="D102" s="151">
        <v>0</v>
      </c>
      <c r="E102" s="151">
        <v>0</v>
      </c>
      <c r="F102" s="151">
        <v>0</v>
      </c>
      <c r="G102" s="151">
        <v>18</v>
      </c>
      <c r="H102" s="151">
        <v>1</v>
      </c>
      <c r="I102" s="151">
        <v>18</v>
      </c>
    </row>
    <row r="103" spans="1:9" ht="18.75" customHeight="1">
      <c r="A103" s="188" t="s">
        <v>239</v>
      </c>
      <c r="B103" s="131">
        <v>0</v>
      </c>
      <c r="C103" s="131">
        <v>0</v>
      </c>
      <c r="D103" s="151">
        <v>0</v>
      </c>
      <c r="E103" s="151">
        <v>0</v>
      </c>
      <c r="F103" s="151">
        <v>0</v>
      </c>
      <c r="G103" s="151">
        <v>0</v>
      </c>
      <c r="H103" s="151">
        <v>0</v>
      </c>
      <c r="I103" s="151">
        <v>0</v>
      </c>
    </row>
    <row r="104" spans="1:9" ht="18.75" customHeight="1">
      <c r="A104" s="156" t="s">
        <v>252</v>
      </c>
      <c r="B104" s="131">
        <v>0</v>
      </c>
      <c r="C104" s="131">
        <v>0</v>
      </c>
      <c r="D104" s="151">
        <v>0</v>
      </c>
      <c r="E104" s="151">
        <v>0</v>
      </c>
      <c r="F104" s="151">
        <v>0</v>
      </c>
      <c r="G104" s="100">
        <v>0</v>
      </c>
      <c r="H104" s="100">
        <v>0</v>
      </c>
      <c r="I104" s="100">
        <v>0</v>
      </c>
    </row>
    <row r="105" spans="1:9" ht="18.75" customHeight="1">
      <c r="A105" s="156" t="s">
        <v>250</v>
      </c>
      <c r="B105" s="131">
        <v>0</v>
      </c>
      <c r="C105" s="131">
        <v>0</v>
      </c>
      <c r="D105" s="151">
        <v>0</v>
      </c>
      <c r="E105" s="151">
        <v>0</v>
      </c>
      <c r="F105" s="151">
        <v>0</v>
      </c>
      <c r="G105" s="151">
        <v>0</v>
      </c>
      <c r="H105" s="151">
        <v>0</v>
      </c>
      <c r="I105" s="151">
        <v>0</v>
      </c>
    </row>
    <row r="106" spans="1:9" ht="18.75" customHeight="1">
      <c r="A106" s="156" t="s">
        <v>220</v>
      </c>
      <c r="B106" s="131">
        <v>0</v>
      </c>
      <c r="C106" s="131">
        <v>0</v>
      </c>
      <c r="D106" s="151">
        <v>0</v>
      </c>
      <c r="E106" s="151">
        <v>0</v>
      </c>
      <c r="F106" s="151">
        <v>0</v>
      </c>
      <c r="G106" s="100">
        <v>0</v>
      </c>
      <c r="H106" s="100">
        <v>0</v>
      </c>
      <c r="I106" s="100">
        <v>0</v>
      </c>
    </row>
    <row r="107" spans="1:9" ht="44.25" customHeight="1">
      <c r="A107" s="124" t="s">
        <v>201</v>
      </c>
      <c r="B107" s="101">
        <v>0</v>
      </c>
      <c r="C107" s="101">
        <v>0</v>
      </c>
      <c r="D107" s="100">
        <v>0</v>
      </c>
      <c r="E107" s="101">
        <v>0</v>
      </c>
      <c r="F107" s="101">
        <v>0</v>
      </c>
      <c r="G107" s="100">
        <v>0</v>
      </c>
      <c r="H107" s="100">
        <v>0</v>
      </c>
      <c r="I107" s="100">
        <v>0</v>
      </c>
    </row>
    <row r="108" spans="1:9" ht="23.25">
      <c r="A108" s="124" t="s">
        <v>251</v>
      </c>
      <c r="B108" s="101">
        <v>3</v>
      </c>
      <c r="C108" s="101">
        <v>0</v>
      </c>
      <c r="D108" s="100">
        <v>0</v>
      </c>
      <c r="E108" s="111">
        <v>0</v>
      </c>
      <c r="F108" s="111">
        <v>0</v>
      </c>
      <c r="G108" s="100">
        <v>113</v>
      </c>
      <c r="H108" s="100">
        <v>2</v>
      </c>
      <c r="I108" s="100">
        <v>113</v>
      </c>
    </row>
    <row r="109" spans="1:9" ht="23.25">
      <c r="A109" s="124" t="s">
        <v>216</v>
      </c>
      <c r="B109" s="101">
        <v>0</v>
      </c>
      <c r="C109" s="101">
        <v>0</v>
      </c>
      <c r="D109" s="100">
        <v>0</v>
      </c>
      <c r="E109" s="111">
        <v>0</v>
      </c>
      <c r="F109" s="111">
        <v>0</v>
      </c>
      <c r="G109" s="111">
        <v>0</v>
      </c>
      <c r="H109" s="111">
        <v>0</v>
      </c>
      <c r="I109" s="111">
        <v>0</v>
      </c>
    </row>
    <row r="110" spans="1:9" ht="23.25">
      <c r="A110" s="124" t="s">
        <v>226</v>
      </c>
      <c r="B110" s="101">
        <v>0</v>
      </c>
      <c r="C110" s="101">
        <v>0</v>
      </c>
      <c r="D110" s="100">
        <v>0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</row>
    <row r="111" spans="1:9" ht="23.25">
      <c r="A111" s="124" t="s">
        <v>208</v>
      </c>
      <c r="B111" s="101">
        <v>0</v>
      </c>
      <c r="C111" s="101">
        <v>0</v>
      </c>
      <c r="D111" s="100">
        <v>0</v>
      </c>
      <c r="E111" s="111">
        <v>0</v>
      </c>
      <c r="F111" s="111">
        <v>0</v>
      </c>
      <c r="G111" s="111">
        <v>0</v>
      </c>
      <c r="H111" s="111">
        <v>0</v>
      </c>
      <c r="I111" s="111">
        <v>0</v>
      </c>
    </row>
    <row r="112" spans="1:9" ht="23.25">
      <c r="A112" s="100" t="s">
        <v>253</v>
      </c>
      <c r="B112" s="101">
        <f aca="true" t="shared" si="1" ref="B112:I112">SUM(B101:B111)</f>
        <v>3</v>
      </c>
      <c r="C112" s="101">
        <f t="shared" si="1"/>
        <v>0</v>
      </c>
      <c r="D112" s="101">
        <f t="shared" si="1"/>
        <v>0</v>
      </c>
      <c r="E112" s="101">
        <f t="shared" si="1"/>
        <v>0</v>
      </c>
      <c r="F112" s="101">
        <f t="shared" si="1"/>
        <v>0</v>
      </c>
      <c r="G112" s="101">
        <f t="shared" si="1"/>
        <v>131</v>
      </c>
      <c r="H112" s="101">
        <f t="shared" si="1"/>
        <v>3</v>
      </c>
      <c r="I112" s="101">
        <f t="shared" si="1"/>
        <v>131</v>
      </c>
    </row>
    <row r="113" spans="1:6" s="174" customFormat="1" ht="23.25">
      <c r="A113" s="173" t="s">
        <v>61</v>
      </c>
      <c r="B113" s="149"/>
      <c r="C113" s="149"/>
      <c r="D113" s="149"/>
      <c r="E113" s="149"/>
      <c r="F113" s="99"/>
    </row>
    <row r="114" spans="1:6" s="174" customFormat="1" ht="23.25">
      <c r="A114" s="100" t="s">
        <v>42</v>
      </c>
      <c r="B114" s="205" t="s">
        <v>43</v>
      </c>
      <c r="C114" s="206"/>
      <c r="D114" s="100" t="s">
        <v>44</v>
      </c>
      <c r="E114" s="175" t="s">
        <v>11</v>
      </c>
      <c r="F114" s="176"/>
    </row>
    <row r="115" spans="1:6" s="174" customFormat="1" ht="50.25" customHeight="1">
      <c r="A115" s="177" t="s">
        <v>45</v>
      </c>
      <c r="B115" s="204">
        <v>19988</v>
      </c>
      <c r="C115" s="201"/>
      <c r="D115" s="178" t="s">
        <v>131</v>
      </c>
      <c r="E115" s="222" t="s">
        <v>121</v>
      </c>
      <c r="F115" s="223"/>
    </row>
    <row r="116" spans="1:6" s="174" customFormat="1" ht="41.25" customHeight="1">
      <c r="A116" s="177" t="s">
        <v>46</v>
      </c>
      <c r="B116" s="204" t="s">
        <v>217</v>
      </c>
      <c r="C116" s="201"/>
      <c r="D116" s="179" t="s">
        <v>218</v>
      </c>
      <c r="E116" s="201" t="s">
        <v>219</v>
      </c>
      <c r="F116" s="208"/>
    </row>
    <row r="117" spans="1:6" s="174" customFormat="1" ht="21.75">
      <c r="A117" s="177" t="s">
        <v>47</v>
      </c>
      <c r="B117" s="200"/>
      <c r="C117" s="201"/>
      <c r="D117" s="180"/>
      <c r="E117" s="214"/>
      <c r="F117" s="214"/>
    </row>
    <row r="118" spans="1:6" ht="23.25">
      <c r="A118" s="177" t="s">
        <v>48</v>
      </c>
      <c r="B118" s="200" t="s">
        <v>203</v>
      </c>
      <c r="C118" s="200"/>
      <c r="D118" s="180" t="s">
        <v>204</v>
      </c>
      <c r="E118" s="214" t="s">
        <v>205</v>
      </c>
      <c r="F118" s="214"/>
    </row>
    <row r="119" spans="1:6" ht="23.25">
      <c r="A119" s="177" t="s">
        <v>49</v>
      </c>
      <c r="B119" s="204">
        <v>19988</v>
      </c>
      <c r="C119" s="201"/>
      <c r="D119" s="181" t="s">
        <v>122</v>
      </c>
      <c r="E119" s="214" t="s">
        <v>206</v>
      </c>
      <c r="F119" s="214"/>
    </row>
    <row r="120" spans="1:6" ht="23.25">
      <c r="A120" s="177" t="s">
        <v>50</v>
      </c>
      <c r="B120" s="204">
        <v>19994</v>
      </c>
      <c r="C120" s="200"/>
      <c r="D120" s="181" t="s">
        <v>123</v>
      </c>
      <c r="E120" s="214" t="s">
        <v>207</v>
      </c>
      <c r="F120" s="214"/>
    </row>
    <row r="121" spans="1:6" ht="23.25">
      <c r="A121" s="182"/>
      <c r="B121" s="183"/>
      <c r="C121" s="184"/>
      <c r="D121" s="185"/>
      <c r="E121" s="186"/>
      <c r="F121" s="186"/>
    </row>
    <row r="122" spans="1:6" ht="23.25">
      <c r="A122" s="182"/>
      <c r="B122" s="183"/>
      <c r="C122" s="184"/>
      <c r="D122" s="185"/>
      <c r="E122" s="186"/>
      <c r="F122" s="186"/>
    </row>
    <row r="123" ht="23.25">
      <c r="A123" s="99" t="s">
        <v>62</v>
      </c>
    </row>
    <row r="124" spans="1:6" s="99" customFormat="1" ht="27.75" customHeight="1">
      <c r="A124" s="198"/>
      <c r="B124" s="198"/>
      <c r="C124" s="198"/>
      <c r="D124" s="198"/>
      <c r="E124" s="198"/>
      <c r="F124" s="198"/>
    </row>
    <row r="125" spans="4:6" s="99" customFormat="1" ht="27.75" customHeight="1">
      <c r="D125" s="198"/>
      <c r="E125" s="198"/>
      <c r="F125" s="160"/>
    </row>
    <row r="126" s="99" customFormat="1" ht="27.75" customHeight="1"/>
    <row r="127" spans="4:5" s="99" customFormat="1" ht="27.75" customHeight="1">
      <c r="D127" s="199" t="s">
        <v>149</v>
      </c>
      <c r="E127" s="199"/>
    </row>
    <row r="128" spans="4:5" ht="23.25">
      <c r="D128" s="199" t="s">
        <v>150</v>
      </c>
      <c r="E128" s="199"/>
    </row>
    <row r="129" spans="4:5" ht="23.25">
      <c r="D129" s="199" t="s">
        <v>97</v>
      </c>
      <c r="E129" s="199"/>
    </row>
    <row r="136" ht="22.5" customHeight="1"/>
    <row r="137" ht="22.5" customHeight="1"/>
    <row r="138" ht="22.5" customHeight="1"/>
    <row r="139" ht="22.5" customHeight="1"/>
    <row r="140" ht="22.5" customHeight="1"/>
    <row r="169" ht="22.5" customHeight="1"/>
    <row r="170" ht="22.5" customHeight="1"/>
    <row r="188" ht="23.25">
      <c r="F188" s="116"/>
    </row>
    <row r="189" ht="23.25">
      <c r="F189" s="116"/>
    </row>
    <row r="190" ht="23.25">
      <c r="F190" s="116"/>
    </row>
    <row r="191" ht="23.25">
      <c r="F191" s="116"/>
    </row>
    <row r="193" ht="23.25">
      <c r="F193" s="99"/>
    </row>
    <row r="194" ht="23.25">
      <c r="F194" s="99"/>
    </row>
    <row r="195" ht="23.25">
      <c r="F195" s="99"/>
    </row>
    <row r="196" ht="23.25">
      <c r="F196" s="99"/>
    </row>
    <row r="197" ht="23.25">
      <c r="F197" s="99"/>
    </row>
    <row r="198" ht="23.25">
      <c r="F198" s="99"/>
    </row>
    <row r="199" ht="23.25">
      <c r="F199" s="99"/>
    </row>
    <row r="218" ht="23.25">
      <c r="F218" s="187"/>
    </row>
    <row r="219" ht="23.25">
      <c r="F219" s="102"/>
    </row>
    <row r="220" ht="23.25">
      <c r="F220" s="102"/>
    </row>
    <row r="243" ht="23.25">
      <c r="F243" s="116"/>
    </row>
    <row r="244" ht="23.25">
      <c r="F244" s="116"/>
    </row>
    <row r="245" ht="23.25">
      <c r="F245" s="116"/>
    </row>
    <row r="246" ht="23.25">
      <c r="F246" s="116"/>
    </row>
    <row r="247" ht="23.25">
      <c r="F247" s="116"/>
    </row>
    <row r="328" ht="23.25">
      <c r="F328" s="116"/>
    </row>
    <row r="329" ht="23.25">
      <c r="F329" s="116"/>
    </row>
    <row r="330" ht="23.25">
      <c r="F330" s="116"/>
    </row>
    <row r="331" ht="23.25">
      <c r="F331" s="116"/>
    </row>
    <row r="333" ht="23.25">
      <c r="F333" s="99"/>
    </row>
    <row r="334" ht="23.25">
      <c r="F334" s="99"/>
    </row>
    <row r="335" ht="23.25">
      <c r="F335" s="99"/>
    </row>
    <row r="336" ht="23.25">
      <c r="F336" s="99"/>
    </row>
    <row r="337" ht="23.25">
      <c r="F337" s="99"/>
    </row>
    <row r="338" ht="23.25">
      <c r="F338" s="99"/>
    </row>
    <row r="339" ht="23.25">
      <c r="F339" s="99"/>
    </row>
    <row r="356" ht="23.25">
      <c r="F356" s="187"/>
    </row>
    <row r="357" ht="23.25">
      <c r="F357" s="102"/>
    </row>
    <row r="358" ht="23.25">
      <c r="F358" s="102"/>
    </row>
  </sheetData>
  <sheetProtection/>
  <mergeCells count="48">
    <mergeCell ref="E1:F1"/>
    <mergeCell ref="D24:F24"/>
    <mergeCell ref="E60:F60"/>
    <mergeCell ref="A22:B22"/>
    <mergeCell ref="D22:F22"/>
    <mergeCell ref="D23:F23"/>
    <mergeCell ref="A24:B24"/>
    <mergeCell ref="A60:B60"/>
    <mergeCell ref="E59:F59"/>
    <mergeCell ref="A59:B59"/>
    <mergeCell ref="E117:F117"/>
    <mergeCell ref="B44:C44"/>
    <mergeCell ref="B34:C34"/>
    <mergeCell ref="A42:C42"/>
    <mergeCell ref="E62:F62"/>
    <mergeCell ref="E63:F63"/>
    <mergeCell ref="A90:B90"/>
    <mergeCell ref="A91:B91"/>
    <mergeCell ref="E115:F115"/>
    <mergeCell ref="A93:B93"/>
    <mergeCell ref="E120:F120"/>
    <mergeCell ref="B118:C118"/>
    <mergeCell ref="E118:F118"/>
    <mergeCell ref="B119:C119"/>
    <mergeCell ref="E119:F119"/>
    <mergeCell ref="B120:C120"/>
    <mergeCell ref="A2:F2"/>
    <mergeCell ref="A3:F3"/>
    <mergeCell ref="A4:F4"/>
    <mergeCell ref="E116:F116"/>
    <mergeCell ref="A23:B23"/>
    <mergeCell ref="B32:C32"/>
    <mergeCell ref="A21:B21"/>
    <mergeCell ref="B115:C115"/>
    <mergeCell ref="A92:B92"/>
    <mergeCell ref="E61:F61"/>
    <mergeCell ref="B117:C117"/>
    <mergeCell ref="A94:B94"/>
    <mergeCell ref="A95:B95"/>
    <mergeCell ref="B116:C116"/>
    <mergeCell ref="A98:B98"/>
    <mergeCell ref="B114:C114"/>
    <mergeCell ref="D124:F124"/>
    <mergeCell ref="A124:C124"/>
    <mergeCell ref="D128:E128"/>
    <mergeCell ref="D129:E129"/>
    <mergeCell ref="D125:E125"/>
    <mergeCell ref="D127:E127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17.00390625" style="0" customWidth="1"/>
    <col min="3" max="3" width="14.7109375" style="0" customWidth="1"/>
    <col min="4" max="5" width="15.28125" style="0" customWidth="1"/>
    <col min="6" max="6" width="8.8515625" style="0" customWidth="1"/>
    <col min="7" max="7" width="15.28125" style="0" customWidth="1"/>
    <col min="8" max="8" width="14.7109375" style="0" customWidth="1"/>
    <col min="9" max="9" width="13.7109375" style="0" customWidth="1"/>
    <col min="10" max="10" width="11.8515625" style="0" customWidth="1"/>
  </cols>
  <sheetData>
    <row r="1" spans="1:10" ht="12.75">
      <c r="A1" s="232" t="s">
        <v>214</v>
      </c>
      <c r="B1" s="232"/>
      <c r="C1" s="232"/>
      <c r="D1" s="232"/>
      <c r="E1" s="232"/>
      <c r="F1" s="232"/>
      <c r="G1" s="232"/>
      <c r="H1" s="232"/>
      <c r="I1" s="232"/>
      <c r="J1" s="232"/>
    </row>
    <row r="2" ht="12.75">
      <c r="E2" t="s">
        <v>255</v>
      </c>
    </row>
    <row r="3" spans="1:10" ht="25.5">
      <c r="A3" s="95" t="s">
        <v>1</v>
      </c>
      <c r="B3" s="93" t="s">
        <v>36</v>
      </c>
      <c r="C3" s="93" t="s">
        <v>37</v>
      </c>
      <c r="D3" s="93" t="s">
        <v>38</v>
      </c>
      <c r="E3" s="93" t="s">
        <v>39</v>
      </c>
      <c r="F3" s="93" t="s">
        <v>209</v>
      </c>
      <c r="G3" s="93" t="s">
        <v>41</v>
      </c>
      <c r="H3" s="93" t="s">
        <v>210</v>
      </c>
      <c r="I3" s="93" t="s">
        <v>211</v>
      </c>
      <c r="J3" s="93" t="s">
        <v>212</v>
      </c>
    </row>
    <row r="4" spans="1:10" ht="12.75">
      <c r="A4" s="190" t="s">
        <v>15</v>
      </c>
      <c r="B4" s="94">
        <f>1843+26+27+32+19+121+20+40+8+8+10</f>
        <v>2154</v>
      </c>
      <c r="C4" s="94">
        <v>0</v>
      </c>
      <c r="D4" s="94">
        <v>0</v>
      </c>
      <c r="E4" s="94">
        <v>0</v>
      </c>
      <c r="F4" s="94">
        <v>0</v>
      </c>
      <c r="G4" s="94">
        <v>0</v>
      </c>
      <c r="H4" s="94">
        <v>309</v>
      </c>
      <c r="I4" s="94">
        <v>0</v>
      </c>
      <c r="J4" s="94">
        <v>232</v>
      </c>
    </row>
    <row r="5" spans="1:10" ht="12.75">
      <c r="A5" s="92" t="s">
        <v>16</v>
      </c>
      <c r="B5" s="94">
        <f>342+64+19+10+18</f>
        <v>453</v>
      </c>
      <c r="C5" s="94">
        <v>1</v>
      </c>
      <c r="D5" s="94">
        <v>10</v>
      </c>
      <c r="E5" s="94">
        <v>0</v>
      </c>
      <c r="F5" s="94">
        <v>0</v>
      </c>
      <c r="G5" s="94">
        <v>1</v>
      </c>
      <c r="H5" s="94">
        <f>222+64+19+10+18</f>
        <v>333</v>
      </c>
      <c r="I5" s="94">
        <v>1</v>
      </c>
      <c r="J5" s="94">
        <f>286+19+10+18</f>
        <v>333</v>
      </c>
    </row>
    <row r="6" spans="1:10" ht="12.75">
      <c r="A6" s="92" t="s">
        <v>74</v>
      </c>
      <c r="B6" s="94">
        <f>849+135</f>
        <v>984</v>
      </c>
      <c r="C6" s="94">
        <v>12</v>
      </c>
      <c r="D6" s="94">
        <v>6</v>
      </c>
      <c r="E6" s="94">
        <v>4</v>
      </c>
      <c r="F6" s="94">
        <v>0</v>
      </c>
      <c r="G6" s="94">
        <v>4</v>
      </c>
      <c r="H6" s="94">
        <f>159+135</f>
        <v>294</v>
      </c>
      <c r="I6" s="94">
        <v>240</v>
      </c>
      <c r="J6" s="94">
        <f>780+135</f>
        <v>915</v>
      </c>
    </row>
    <row r="7" spans="1:10" ht="12.75">
      <c r="A7" s="92" t="s">
        <v>75</v>
      </c>
      <c r="B7" s="94">
        <v>467</v>
      </c>
      <c r="C7" s="94">
        <v>0</v>
      </c>
      <c r="D7" s="94">
        <v>0</v>
      </c>
      <c r="E7" s="94">
        <v>0</v>
      </c>
      <c r="F7" s="94">
        <v>0</v>
      </c>
      <c r="G7" s="94">
        <v>1</v>
      </c>
      <c r="H7" s="94">
        <v>197</v>
      </c>
      <c r="I7" s="94">
        <v>44</v>
      </c>
      <c r="J7" s="94">
        <v>211</v>
      </c>
    </row>
    <row r="8" spans="1:10" ht="12.75">
      <c r="A8" s="92" t="s">
        <v>76</v>
      </c>
      <c r="B8" s="94">
        <v>2361</v>
      </c>
      <c r="C8" s="94">
        <f>55+38</f>
        <v>93</v>
      </c>
      <c r="D8" s="94">
        <f>6+81</f>
        <v>87</v>
      </c>
      <c r="E8" s="94">
        <v>9</v>
      </c>
      <c r="F8" s="94">
        <v>0</v>
      </c>
      <c r="G8" s="94">
        <v>9</v>
      </c>
      <c r="H8" s="94">
        <v>2502</v>
      </c>
      <c r="I8" s="94">
        <v>87</v>
      </c>
      <c r="J8" s="94">
        <v>2589</v>
      </c>
    </row>
    <row r="9" spans="1:10" ht="12.75">
      <c r="A9" s="190" t="s">
        <v>77</v>
      </c>
      <c r="B9" s="94">
        <f>1246+66+68+63+27+50+113</f>
        <v>1633</v>
      </c>
      <c r="C9" s="94">
        <v>110</v>
      </c>
      <c r="D9" s="94">
        <v>13</v>
      </c>
      <c r="E9" s="94">
        <v>0</v>
      </c>
      <c r="F9" s="94">
        <v>0</v>
      </c>
      <c r="G9" s="94">
        <v>9</v>
      </c>
      <c r="H9" s="94">
        <f>1161+66+68+63+27+50+113</f>
        <v>1548</v>
      </c>
      <c r="I9" s="94">
        <v>88</v>
      </c>
      <c r="J9" s="94">
        <f>1024+66+68+63+27+50+113</f>
        <v>1411</v>
      </c>
    </row>
    <row r="10" spans="1:10" ht="12.75">
      <c r="A10" s="92" t="s">
        <v>78</v>
      </c>
      <c r="B10" s="94">
        <v>277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251</v>
      </c>
      <c r="I10" s="94">
        <v>1</v>
      </c>
      <c r="J10" s="94">
        <v>202</v>
      </c>
    </row>
    <row r="11" spans="1:10" ht="12.75">
      <c r="A11" s="92" t="s">
        <v>79</v>
      </c>
      <c r="B11" s="94">
        <f>197+572</f>
        <v>769</v>
      </c>
      <c r="C11" s="94">
        <v>15</v>
      </c>
      <c r="D11" s="94">
        <v>5</v>
      </c>
      <c r="E11" s="94">
        <v>0</v>
      </c>
      <c r="F11" s="94">
        <v>0</v>
      </c>
      <c r="G11" s="94">
        <v>1</v>
      </c>
      <c r="H11" s="94">
        <v>90</v>
      </c>
      <c r="I11" s="94">
        <v>13</v>
      </c>
      <c r="J11" s="94">
        <v>295</v>
      </c>
    </row>
    <row r="12" spans="1:10" ht="12.75">
      <c r="A12" s="92" t="s">
        <v>80</v>
      </c>
      <c r="B12" s="94">
        <v>742</v>
      </c>
      <c r="C12" s="94">
        <v>13</v>
      </c>
      <c r="D12" s="94">
        <v>3</v>
      </c>
      <c r="E12" s="94">
        <v>1</v>
      </c>
      <c r="F12" s="94">
        <v>0</v>
      </c>
      <c r="G12" s="94">
        <v>1</v>
      </c>
      <c r="H12" s="94">
        <v>15</v>
      </c>
      <c r="I12" s="94">
        <v>8</v>
      </c>
      <c r="J12" s="94">
        <v>805</v>
      </c>
    </row>
    <row r="13" spans="1:10" ht="12.75">
      <c r="A13" s="91" t="s">
        <v>95</v>
      </c>
      <c r="B13" s="94">
        <v>249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249</v>
      </c>
      <c r="I13" s="94">
        <v>0</v>
      </c>
      <c r="J13" s="94">
        <v>249</v>
      </c>
    </row>
    <row r="14" spans="1:10" ht="12.75">
      <c r="A14" s="91" t="s">
        <v>198</v>
      </c>
      <c r="B14" s="94">
        <v>25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</row>
    <row r="15" spans="1:10" ht="12.75">
      <c r="A15" s="91" t="s">
        <v>84</v>
      </c>
      <c r="B15" s="94">
        <f>B4+B5+B6+B7+B8+B9+B10+B11+B12+B13+B14</f>
        <v>10114</v>
      </c>
      <c r="C15" s="94">
        <f aca="true" t="shared" si="0" ref="C15:J15">C4+C5+C6+C7+C8+C9+C10+C11+C12+C13+C14</f>
        <v>244</v>
      </c>
      <c r="D15" s="94">
        <f t="shared" si="0"/>
        <v>124</v>
      </c>
      <c r="E15" s="94">
        <f t="shared" si="0"/>
        <v>14</v>
      </c>
      <c r="F15" s="94">
        <f t="shared" si="0"/>
        <v>0</v>
      </c>
      <c r="G15" s="94">
        <f t="shared" si="0"/>
        <v>26</v>
      </c>
      <c r="H15" s="94">
        <f t="shared" si="0"/>
        <v>5788</v>
      </c>
      <c r="I15" s="94">
        <f t="shared" si="0"/>
        <v>482</v>
      </c>
      <c r="J15" s="94">
        <f t="shared" si="0"/>
        <v>7242</v>
      </c>
    </row>
    <row r="16" spans="2:10" ht="12.75">
      <c r="B16" s="32"/>
      <c r="C16" s="32"/>
      <c r="D16" s="32"/>
      <c r="E16" s="32"/>
      <c r="F16" s="32"/>
      <c r="G16" s="32"/>
      <c r="H16" s="32"/>
      <c r="I16" s="32"/>
      <c r="J16" s="3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9"/>
  <sheetViews>
    <sheetView zoomScalePageLayoutView="0" workbookViewId="0" topLeftCell="B1">
      <selection activeCell="F7" sqref="F7"/>
    </sheetView>
  </sheetViews>
  <sheetFormatPr defaultColWidth="9.140625" defaultRowHeight="12.75"/>
  <cols>
    <col min="1" max="1" width="20.28125" style="0" customWidth="1"/>
    <col min="3" max="3" width="14.28125" style="0" customWidth="1"/>
    <col min="4" max="4" width="15.8515625" style="0" customWidth="1"/>
    <col min="5" max="5" width="11.57421875" style="0" customWidth="1"/>
    <col min="6" max="6" width="12.8515625" style="0" customWidth="1"/>
    <col min="9" max="9" width="11.57421875" style="0" customWidth="1"/>
    <col min="10" max="10" width="10.28125" style="0" customWidth="1"/>
    <col min="11" max="11" width="7.00390625" style="0" customWidth="1"/>
    <col min="12" max="12" width="9.7109375" style="0" customWidth="1"/>
    <col min="13" max="13" width="9.57421875" style="0" customWidth="1"/>
  </cols>
  <sheetData>
    <row r="2" spans="1:14" ht="23.25">
      <c r="A2" s="237" t="s">
        <v>157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23.25">
      <c r="A3" s="237" t="s">
        <v>197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23.25">
      <c r="A4" s="33" t="s">
        <v>66</v>
      </c>
      <c r="B4" s="34" t="s">
        <v>158</v>
      </c>
      <c r="C4" s="35" t="s">
        <v>159</v>
      </c>
      <c r="D4" s="33" t="s">
        <v>160</v>
      </c>
      <c r="E4" s="238" t="s">
        <v>161</v>
      </c>
      <c r="F4" s="239"/>
      <c r="G4" s="239"/>
      <c r="H4" s="239"/>
      <c r="I4" s="240"/>
      <c r="J4" s="238" t="s">
        <v>162</v>
      </c>
      <c r="K4" s="239"/>
      <c r="L4" s="239"/>
      <c r="M4" s="239"/>
      <c r="N4" s="240"/>
    </row>
    <row r="5" spans="1:14" ht="48" customHeight="1">
      <c r="A5" s="36"/>
      <c r="B5" s="50" t="s">
        <v>67</v>
      </c>
      <c r="C5" s="51" t="s">
        <v>163</v>
      </c>
      <c r="D5" s="52" t="s">
        <v>164</v>
      </c>
      <c r="E5" s="48" t="s">
        <v>165</v>
      </c>
      <c r="F5" s="49" t="s">
        <v>166</v>
      </c>
      <c r="G5" s="48" t="s">
        <v>167</v>
      </c>
      <c r="H5" s="49" t="s">
        <v>168</v>
      </c>
      <c r="I5" s="48" t="s">
        <v>169</v>
      </c>
      <c r="J5" s="49" t="s">
        <v>184</v>
      </c>
      <c r="K5" s="48" t="s">
        <v>170</v>
      </c>
      <c r="L5" s="49" t="s">
        <v>171</v>
      </c>
      <c r="M5" s="48" t="s">
        <v>172</v>
      </c>
      <c r="N5" s="49" t="s">
        <v>173</v>
      </c>
    </row>
    <row r="6" spans="1:14" ht="23.25">
      <c r="A6" s="37" t="s">
        <v>174</v>
      </c>
      <c r="B6" s="38">
        <f>659+935+139+360+334+142</f>
        <v>2569</v>
      </c>
      <c r="C6" s="33">
        <f>659+437+40+90+334+142</f>
        <v>1702</v>
      </c>
      <c r="D6" s="33">
        <f>659+437+40+90+334+142</f>
        <v>1702</v>
      </c>
      <c r="E6" s="33">
        <f>83+11+90+13+2</f>
        <v>199</v>
      </c>
      <c r="F6" s="35">
        <f>7+12+10</f>
        <v>29</v>
      </c>
      <c r="G6" s="33">
        <v>21</v>
      </c>
      <c r="H6" s="35">
        <f>21</f>
        <v>21</v>
      </c>
      <c r="I6" s="33">
        <f>3</f>
        <v>3</v>
      </c>
      <c r="J6" s="35">
        <f>437+91+90+27</f>
        <v>645</v>
      </c>
      <c r="K6" s="33">
        <f>33+1+25</f>
        <v>59</v>
      </c>
      <c r="L6" s="35">
        <f>18+1+25</f>
        <v>44</v>
      </c>
      <c r="M6" s="33">
        <f>437+25</f>
        <v>462</v>
      </c>
      <c r="N6" s="34"/>
    </row>
    <row r="7" spans="1:14" ht="23.25">
      <c r="A7" s="37" t="s">
        <v>175</v>
      </c>
      <c r="B7" s="39">
        <f>77+80+3+33+25+11</f>
        <v>229</v>
      </c>
      <c r="C7" s="40">
        <f>77+42+10+25+11</f>
        <v>165</v>
      </c>
      <c r="D7" s="40">
        <f>77+42+10+25+11</f>
        <v>165</v>
      </c>
      <c r="E7" s="40">
        <f>22+10</f>
        <v>32</v>
      </c>
      <c r="F7" s="41">
        <v>4</v>
      </c>
      <c r="G7" s="40">
        <f>2</f>
        <v>2</v>
      </c>
      <c r="H7" s="41">
        <f>3</f>
        <v>3</v>
      </c>
      <c r="I7" s="40">
        <f>1</f>
        <v>1</v>
      </c>
      <c r="J7" s="41">
        <f>42+22+10+3</f>
        <v>77</v>
      </c>
      <c r="K7" s="40">
        <f>2+3</f>
        <v>5</v>
      </c>
      <c r="L7" s="41">
        <f>2+3</f>
        <v>5</v>
      </c>
      <c r="M7" s="40">
        <v>48</v>
      </c>
      <c r="N7" s="42"/>
    </row>
    <row r="8" spans="1:14" ht="23.25">
      <c r="A8" s="37" t="s">
        <v>176</v>
      </c>
      <c r="B8" s="39">
        <f>5+5+2+3+6+1</f>
        <v>22</v>
      </c>
      <c r="C8" s="40">
        <f>5+3+2+1+6+1</f>
        <v>18</v>
      </c>
      <c r="D8" s="40">
        <f>6+1+3+5+2+1</f>
        <v>18</v>
      </c>
      <c r="E8" s="40">
        <f>3+3+1+1</f>
        <v>8</v>
      </c>
      <c r="F8" s="41">
        <v>0</v>
      </c>
      <c r="G8" s="40">
        <v>0</v>
      </c>
      <c r="H8" s="41">
        <v>0</v>
      </c>
      <c r="I8" s="40">
        <f>0</f>
        <v>0</v>
      </c>
      <c r="J8" s="41">
        <f>3+3+1+1</f>
        <v>8</v>
      </c>
      <c r="K8" s="40">
        <v>0</v>
      </c>
      <c r="L8" s="41">
        <f>3</f>
        <v>3</v>
      </c>
      <c r="M8" s="40">
        <f>3</f>
        <v>3</v>
      </c>
      <c r="N8" s="42"/>
    </row>
    <row r="9" spans="1:14" ht="23.25">
      <c r="A9" s="37" t="s">
        <v>177</v>
      </c>
      <c r="B9" s="39">
        <f>167+682+1+5+229+97</f>
        <v>1181</v>
      </c>
      <c r="C9" s="40">
        <f>167+377+1+3+229+97</f>
        <v>874</v>
      </c>
      <c r="D9" s="40">
        <f>167+377+1+3+229+97</f>
        <v>874</v>
      </c>
      <c r="E9" s="40">
        <f>38+11+3+4+97</f>
        <v>153</v>
      </c>
      <c r="F9" s="41">
        <f>20</f>
        <v>20</v>
      </c>
      <c r="G9" s="40">
        <v>34</v>
      </c>
      <c r="H9" s="41">
        <v>50</v>
      </c>
      <c r="I9" s="40">
        <v>6</v>
      </c>
      <c r="J9" s="41">
        <f>377+38+3+18+97</f>
        <v>533</v>
      </c>
      <c r="K9" s="40">
        <f>47+18</f>
        <v>65</v>
      </c>
      <c r="L9" s="41">
        <f>24+18</f>
        <v>42</v>
      </c>
      <c r="M9" s="40">
        <v>395</v>
      </c>
      <c r="N9" s="42"/>
    </row>
    <row r="10" spans="1:14" ht="23.25">
      <c r="A10" s="37" t="s">
        <v>178</v>
      </c>
      <c r="B10" s="39">
        <f>5+34+2+2+8+1</f>
        <v>52</v>
      </c>
      <c r="C10" s="40">
        <f>5+23+2+8+1</f>
        <v>39</v>
      </c>
      <c r="D10" s="40">
        <f>5+23+2+8+1</f>
        <v>39</v>
      </c>
      <c r="E10" s="40">
        <f>5+2+1</f>
        <v>8</v>
      </c>
      <c r="F10" s="41">
        <f>7</f>
        <v>7</v>
      </c>
      <c r="G10" s="40">
        <v>13</v>
      </c>
      <c r="H10" s="41">
        <f>15</f>
        <v>15</v>
      </c>
      <c r="I10" s="40">
        <v>6</v>
      </c>
      <c r="J10" s="41">
        <f>23+5+2+2+1</f>
        <v>33</v>
      </c>
      <c r="K10" s="40">
        <f>23+2</f>
        <v>25</v>
      </c>
      <c r="L10" s="41">
        <f>23+2+2</f>
        <v>27</v>
      </c>
      <c r="M10" s="40">
        <v>25</v>
      </c>
      <c r="N10" s="42"/>
    </row>
    <row r="11" spans="1:14" ht="23.25">
      <c r="A11" s="37" t="s">
        <v>179</v>
      </c>
      <c r="B11" s="39">
        <f>10+12</f>
        <v>22</v>
      </c>
      <c r="C11" s="40">
        <f>7+12</f>
        <v>19</v>
      </c>
      <c r="D11" s="40">
        <f>7+12</f>
        <v>19</v>
      </c>
      <c r="E11" s="40">
        <f>4+2</f>
        <v>6</v>
      </c>
      <c r="F11" s="41">
        <f>3</f>
        <v>3</v>
      </c>
      <c r="G11" s="40">
        <v>0</v>
      </c>
      <c r="H11" s="41">
        <f>2</f>
        <v>2</v>
      </c>
      <c r="I11" s="40">
        <v>0</v>
      </c>
      <c r="J11" s="41">
        <f>7+2</f>
        <v>9</v>
      </c>
      <c r="K11" s="40">
        <v>3</v>
      </c>
      <c r="L11" s="41">
        <v>4</v>
      </c>
      <c r="M11" s="40">
        <v>9</v>
      </c>
      <c r="N11" s="42"/>
    </row>
    <row r="12" spans="1:14" ht="23.25">
      <c r="A12" s="37" t="s">
        <v>180</v>
      </c>
      <c r="B12" s="39">
        <f>592+574</f>
        <v>1166</v>
      </c>
      <c r="C12" s="40">
        <f>592+574</f>
        <v>1166</v>
      </c>
      <c r="D12" s="40">
        <f>380+574</f>
        <v>954</v>
      </c>
      <c r="E12" s="40">
        <f>380</f>
        <v>380</v>
      </c>
      <c r="F12" s="41">
        <v>12</v>
      </c>
      <c r="G12" s="40">
        <v>0</v>
      </c>
      <c r="H12" s="41">
        <v>4</v>
      </c>
      <c r="I12" s="40">
        <v>0</v>
      </c>
      <c r="J12" s="41">
        <v>396</v>
      </c>
      <c r="K12" s="40">
        <v>16</v>
      </c>
      <c r="L12" s="41">
        <v>16</v>
      </c>
      <c r="M12" s="40">
        <v>16</v>
      </c>
      <c r="N12" s="42"/>
    </row>
    <row r="13" spans="1:14" ht="23.25">
      <c r="A13" s="43" t="s">
        <v>181</v>
      </c>
      <c r="B13" s="44">
        <f aca="true" t="shared" si="0" ref="B13:N13">SUM(B6:B12)</f>
        <v>5241</v>
      </c>
      <c r="C13" s="44">
        <f t="shared" si="0"/>
        <v>3983</v>
      </c>
      <c r="D13" s="44">
        <f t="shared" si="0"/>
        <v>3771</v>
      </c>
      <c r="E13" s="44">
        <f t="shared" si="0"/>
        <v>786</v>
      </c>
      <c r="F13" s="44">
        <f t="shared" si="0"/>
        <v>75</v>
      </c>
      <c r="G13" s="44">
        <f t="shared" si="0"/>
        <v>70</v>
      </c>
      <c r="H13" s="44">
        <f t="shared" si="0"/>
        <v>95</v>
      </c>
      <c r="I13" s="44">
        <f t="shared" si="0"/>
        <v>16</v>
      </c>
      <c r="J13" s="44">
        <f t="shared" si="0"/>
        <v>1701</v>
      </c>
      <c r="K13" s="44">
        <f t="shared" si="0"/>
        <v>173</v>
      </c>
      <c r="L13" s="44">
        <f t="shared" si="0"/>
        <v>141</v>
      </c>
      <c r="M13" s="44">
        <f t="shared" si="0"/>
        <v>958</v>
      </c>
      <c r="N13" s="44">
        <f t="shared" si="0"/>
        <v>0</v>
      </c>
    </row>
    <row r="14" spans="1:14" ht="23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3.25">
      <c r="A15" s="47" t="s">
        <v>224</v>
      </c>
      <c r="B15" s="46">
        <v>1</v>
      </c>
      <c r="C15" s="46" t="s">
        <v>15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3" ht="30" customHeight="1">
      <c r="A16" s="63"/>
      <c r="B16">
        <v>2</v>
      </c>
      <c r="C16" t="s">
        <v>76</v>
      </c>
    </row>
    <row r="17" spans="1:3" ht="30" customHeight="1">
      <c r="A17" s="63"/>
      <c r="B17">
        <v>3</v>
      </c>
      <c r="C17" t="s">
        <v>80</v>
      </c>
    </row>
    <row r="18" spans="1:3" ht="30" customHeight="1">
      <c r="A18" s="63"/>
      <c r="B18">
        <v>4</v>
      </c>
      <c r="C18" t="s">
        <v>78</v>
      </c>
    </row>
    <row r="19" ht="30" customHeight="1">
      <c r="A19" s="32"/>
    </row>
    <row r="20" ht="30" customHeight="1"/>
    <row r="21" ht="30" customHeight="1"/>
    <row r="22" ht="30" customHeight="1"/>
    <row r="23" ht="30" customHeight="1"/>
    <row r="24" spans="1:15" ht="21">
      <c r="A24" s="53" t="s">
        <v>157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ht="21">
      <c r="A25" s="53" t="s">
        <v>185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21">
      <c r="A26" s="246"/>
      <c r="B26" s="241" t="s">
        <v>66</v>
      </c>
      <c r="C26" s="56" t="s">
        <v>158</v>
      </c>
      <c r="D26" s="56" t="s">
        <v>186</v>
      </c>
      <c r="E26" s="56" t="s">
        <v>186</v>
      </c>
      <c r="F26" s="57" t="s">
        <v>161</v>
      </c>
      <c r="G26" s="57"/>
      <c r="H26" s="57"/>
      <c r="I26" s="57"/>
      <c r="J26" s="57"/>
      <c r="K26" s="57" t="s">
        <v>162</v>
      </c>
      <c r="L26" s="57"/>
      <c r="M26" s="57"/>
      <c r="N26" s="57"/>
      <c r="O26" s="245" t="s">
        <v>173</v>
      </c>
    </row>
    <row r="27" spans="1:15" ht="63">
      <c r="A27" s="246"/>
      <c r="B27" s="242"/>
      <c r="C27" s="58" t="s">
        <v>67</v>
      </c>
      <c r="D27" s="58" t="s">
        <v>163</v>
      </c>
      <c r="E27" s="58" t="s">
        <v>187</v>
      </c>
      <c r="F27" s="59" t="s">
        <v>188</v>
      </c>
      <c r="G27" s="59" t="s">
        <v>189</v>
      </c>
      <c r="H27" s="55" t="s">
        <v>167</v>
      </c>
      <c r="I27" s="55" t="s">
        <v>168</v>
      </c>
      <c r="J27" s="59" t="s">
        <v>190</v>
      </c>
      <c r="K27" s="59" t="s">
        <v>191</v>
      </c>
      <c r="L27" s="55" t="s">
        <v>170</v>
      </c>
      <c r="M27" s="59" t="s">
        <v>192</v>
      </c>
      <c r="N27" s="59" t="s">
        <v>193</v>
      </c>
      <c r="O27" s="245"/>
    </row>
    <row r="28" spans="1:15" ht="21">
      <c r="A28" s="60">
        <v>1</v>
      </c>
      <c r="B28" s="61" t="s">
        <v>86</v>
      </c>
      <c r="C28" s="61">
        <v>935</v>
      </c>
      <c r="D28" s="61">
        <v>437</v>
      </c>
      <c r="E28" s="61">
        <v>437</v>
      </c>
      <c r="F28" s="61">
        <v>11</v>
      </c>
      <c r="G28" s="61">
        <v>12</v>
      </c>
      <c r="H28" s="61">
        <v>18</v>
      </c>
      <c r="I28" s="61">
        <v>21</v>
      </c>
      <c r="J28" s="61">
        <v>3</v>
      </c>
      <c r="K28" s="61">
        <v>437</v>
      </c>
      <c r="L28" s="61">
        <v>33</v>
      </c>
      <c r="M28" s="61">
        <v>18</v>
      </c>
      <c r="N28" s="61">
        <v>437</v>
      </c>
      <c r="O28" s="61"/>
    </row>
    <row r="29" spans="1:15" ht="21">
      <c r="A29" s="60">
        <v>2</v>
      </c>
      <c r="B29" s="61" t="s">
        <v>88</v>
      </c>
      <c r="C29" s="61">
        <v>80</v>
      </c>
      <c r="D29" s="61">
        <v>42</v>
      </c>
      <c r="E29" s="61">
        <v>42</v>
      </c>
      <c r="F29" s="61">
        <v>0</v>
      </c>
      <c r="G29" s="61">
        <v>1</v>
      </c>
      <c r="H29" s="61">
        <v>2</v>
      </c>
      <c r="I29" s="61">
        <v>3</v>
      </c>
      <c r="J29" s="61">
        <v>1</v>
      </c>
      <c r="K29" s="61">
        <v>42</v>
      </c>
      <c r="L29" s="61">
        <v>2</v>
      </c>
      <c r="M29" s="61">
        <v>2</v>
      </c>
      <c r="N29" s="61">
        <v>42</v>
      </c>
      <c r="O29" s="61"/>
    </row>
    <row r="30" spans="1:15" ht="21">
      <c r="A30" s="60">
        <v>3</v>
      </c>
      <c r="B30" s="61" t="s">
        <v>140</v>
      </c>
      <c r="C30" s="61"/>
      <c r="D30" s="61">
        <v>3</v>
      </c>
      <c r="E30" s="61">
        <v>3</v>
      </c>
      <c r="F30" s="61">
        <v>3</v>
      </c>
      <c r="G30" s="61">
        <v>0</v>
      </c>
      <c r="H30" s="61">
        <v>0</v>
      </c>
      <c r="I30" s="61">
        <v>0</v>
      </c>
      <c r="J30" s="61">
        <v>0</v>
      </c>
      <c r="K30" s="61">
        <v>3</v>
      </c>
      <c r="L30" s="61">
        <v>0</v>
      </c>
      <c r="M30" s="61">
        <v>3</v>
      </c>
      <c r="N30" s="61">
        <v>3</v>
      </c>
      <c r="O30" s="61"/>
    </row>
    <row r="31" spans="1:15" ht="21">
      <c r="A31" s="60">
        <v>4</v>
      </c>
      <c r="B31" s="61" t="s">
        <v>194</v>
      </c>
      <c r="C31" s="61">
        <v>682</v>
      </c>
      <c r="D31" s="61">
        <v>377</v>
      </c>
      <c r="E31" s="61">
        <v>377</v>
      </c>
      <c r="F31" s="61">
        <v>11</v>
      </c>
      <c r="G31" s="61">
        <v>20</v>
      </c>
      <c r="H31" s="61">
        <v>24</v>
      </c>
      <c r="I31" s="61">
        <v>46</v>
      </c>
      <c r="J31" s="61">
        <v>6</v>
      </c>
      <c r="K31" s="61">
        <v>377</v>
      </c>
      <c r="L31" s="61">
        <v>47</v>
      </c>
      <c r="M31" s="61">
        <v>24</v>
      </c>
      <c r="N31" s="61">
        <v>377</v>
      </c>
      <c r="O31" s="61"/>
    </row>
    <row r="32" spans="1:15" ht="21">
      <c r="A32" s="60">
        <v>5</v>
      </c>
      <c r="B32" s="61" t="s">
        <v>127</v>
      </c>
      <c r="C32" s="61">
        <v>34</v>
      </c>
      <c r="D32" s="61">
        <v>23</v>
      </c>
      <c r="E32" s="61">
        <v>23</v>
      </c>
      <c r="F32" s="61">
        <v>5</v>
      </c>
      <c r="G32" s="61">
        <v>7</v>
      </c>
      <c r="H32" s="61">
        <v>11</v>
      </c>
      <c r="I32" s="61">
        <v>15</v>
      </c>
      <c r="J32" s="61">
        <v>6</v>
      </c>
      <c r="K32" s="61">
        <v>23</v>
      </c>
      <c r="L32" s="61">
        <v>23</v>
      </c>
      <c r="M32" s="61">
        <v>23</v>
      </c>
      <c r="N32" s="61">
        <v>23</v>
      </c>
      <c r="O32" s="61"/>
    </row>
    <row r="33" spans="1:15" ht="21">
      <c r="A33" s="60">
        <v>6</v>
      </c>
      <c r="B33" s="61" t="s">
        <v>195</v>
      </c>
      <c r="C33" s="61">
        <v>10</v>
      </c>
      <c r="D33" s="61">
        <v>7</v>
      </c>
      <c r="E33" s="61">
        <v>7</v>
      </c>
      <c r="F33" s="61">
        <v>4</v>
      </c>
      <c r="G33" s="61">
        <v>3</v>
      </c>
      <c r="H33" s="61">
        <v>0</v>
      </c>
      <c r="I33" s="61">
        <v>2</v>
      </c>
      <c r="J33" s="61">
        <v>0</v>
      </c>
      <c r="K33" s="61">
        <v>7</v>
      </c>
      <c r="L33" s="61">
        <v>1</v>
      </c>
      <c r="M33" s="61">
        <v>2</v>
      </c>
      <c r="N33" s="61">
        <v>7</v>
      </c>
      <c r="O33" s="61"/>
    </row>
    <row r="34" spans="1:15" ht="21">
      <c r="A34" s="60">
        <v>7</v>
      </c>
      <c r="B34" s="61" t="s">
        <v>196</v>
      </c>
      <c r="C34" s="61">
        <v>0</v>
      </c>
      <c r="D34" s="61">
        <v>0</v>
      </c>
      <c r="E34" s="61">
        <v>0</v>
      </c>
      <c r="F34" s="61"/>
      <c r="G34" s="61"/>
      <c r="H34" s="61"/>
      <c r="I34" s="61"/>
      <c r="J34" s="61"/>
      <c r="K34" s="61">
        <v>0</v>
      </c>
      <c r="L34" s="61"/>
      <c r="M34" s="61"/>
      <c r="N34" s="61">
        <v>0</v>
      </c>
      <c r="O34" s="61"/>
    </row>
    <row r="35" spans="1:15" ht="21">
      <c r="A35" s="60"/>
      <c r="B35" s="62" t="s">
        <v>181</v>
      </c>
      <c r="C35" s="62">
        <f>C28+C29+C30+C31+C32+C33+C34</f>
        <v>1741</v>
      </c>
      <c r="D35" s="62">
        <f aca="true" t="shared" si="1" ref="D35:N35">D28+D29+D30+D31+D32+D33+D34</f>
        <v>889</v>
      </c>
      <c r="E35" s="62">
        <f t="shared" si="1"/>
        <v>889</v>
      </c>
      <c r="F35" s="62">
        <f t="shared" si="1"/>
        <v>34</v>
      </c>
      <c r="G35" s="62">
        <f t="shared" si="1"/>
        <v>43</v>
      </c>
      <c r="H35" s="62">
        <f t="shared" si="1"/>
        <v>55</v>
      </c>
      <c r="I35" s="62">
        <f t="shared" si="1"/>
        <v>87</v>
      </c>
      <c r="J35" s="62">
        <f t="shared" si="1"/>
        <v>16</v>
      </c>
      <c r="K35" s="62">
        <f t="shared" si="1"/>
        <v>889</v>
      </c>
      <c r="L35" s="62">
        <f t="shared" si="1"/>
        <v>106</v>
      </c>
      <c r="M35" s="62">
        <f t="shared" si="1"/>
        <v>72</v>
      </c>
      <c r="N35" s="62">
        <f t="shared" si="1"/>
        <v>889</v>
      </c>
      <c r="O35" s="61"/>
    </row>
    <row r="37" spans="1:14" ht="23.25">
      <c r="A37" s="237" t="s">
        <v>157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</row>
    <row r="38" spans="1:14" ht="23.25">
      <c r="A38" s="237" t="s">
        <v>240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</row>
    <row r="39" spans="1:14" ht="23.25">
      <c r="A39" s="33" t="s">
        <v>66</v>
      </c>
      <c r="B39" s="34" t="s">
        <v>158</v>
      </c>
      <c r="C39" s="35" t="s">
        <v>159</v>
      </c>
      <c r="D39" s="33" t="s">
        <v>160</v>
      </c>
      <c r="E39" s="238" t="s">
        <v>161</v>
      </c>
      <c r="F39" s="239"/>
      <c r="G39" s="239"/>
      <c r="H39" s="239"/>
      <c r="I39" s="240"/>
      <c r="J39" s="238" t="s">
        <v>162</v>
      </c>
      <c r="K39" s="239"/>
      <c r="L39" s="239"/>
      <c r="M39" s="239"/>
      <c r="N39" s="240"/>
    </row>
    <row r="40" spans="1:14" ht="23.25">
      <c r="A40" s="36"/>
      <c r="B40" s="64" t="s">
        <v>67</v>
      </c>
      <c r="C40" s="65" t="s">
        <v>163</v>
      </c>
      <c r="D40" s="36" t="s">
        <v>164</v>
      </c>
      <c r="E40" s="65" t="s">
        <v>165</v>
      </c>
      <c r="F40" s="36" t="s">
        <v>166</v>
      </c>
      <c r="G40" s="65" t="s">
        <v>167</v>
      </c>
      <c r="H40" s="36" t="s">
        <v>168</v>
      </c>
      <c r="I40" s="65" t="s">
        <v>169</v>
      </c>
      <c r="J40" s="36" t="s">
        <v>142</v>
      </c>
      <c r="K40" s="65" t="s">
        <v>170</v>
      </c>
      <c r="L40" s="36" t="s">
        <v>171</v>
      </c>
      <c r="M40" s="65" t="s">
        <v>172</v>
      </c>
      <c r="N40" s="36" t="s">
        <v>173</v>
      </c>
    </row>
    <row r="41" spans="1:14" ht="23.25">
      <c r="A41" s="37" t="s">
        <v>174</v>
      </c>
      <c r="B41" s="38">
        <v>659</v>
      </c>
      <c r="C41" s="33">
        <v>659</v>
      </c>
      <c r="D41" s="33">
        <v>659</v>
      </c>
      <c r="E41" s="33">
        <v>83</v>
      </c>
      <c r="F41" s="35">
        <v>7</v>
      </c>
      <c r="G41" s="33">
        <v>1</v>
      </c>
      <c r="H41" s="35">
        <v>0</v>
      </c>
      <c r="I41" s="33">
        <v>0</v>
      </c>
      <c r="J41" s="35">
        <v>91</v>
      </c>
      <c r="K41" s="33">
        <v>1</v>
      </c>
      <c r="L41" s="35">
        <v>1</v>
      </c>
      <c r="M41" s="33">
        <v>0</v>
      </c>
      <c r="N41" s="34"/>
    </row>
    <row r="42" spans="1:14" ht="23.25">
      <c r="A42" s="37" t="s">
        <v>175</v>
      </c>
      <c r="B42" s="39">
        <v>77</v>
      </c>
      <c r="C42" s="40">
        <v>77</v>
      </c>
      <c r="D42" s="40">
        <v>77</v>
      </c>
      <c r="E42" s="40">
        <v>22</v>
      </c>
      <c r="F42" s="41">
        <v>0</v>
      </c>
      <c r="G42" s="40">
        <v>0</v>
      </c>
      <c r="H42" s="41">
        <v>0</v>
      </c>
      <c r="I42" s="40">
        <v>0</v>
      </c>
      <c r="J42" s="41">
        <v>22</v>
      </c>
      <c r="K42" s="40">
        <v>0</v>
      </c>
      <c r="L42" s="41">
        <v>0</v>
      </c>
      <c r="M42" s="40">
        <v>0</v>
      </c>
      <c r="N42" s="42"/>
    </row>
    <row r="43" spans="1:14" ht="23.25">
      <c r="A43" s="37" t="s">
        <v>176</v>
      </c>
      <c r="B43" s="39">
        <v>5</v>
      </c>
      <c r="C43" s="40">
        <v>5</v>
      </c>
      <c r="D43" s="40">
        <v>5</v>
      </c>
      <c r="E43" s="40">
        <v>3</v>
      </c>
      <c r="F43" s="41">
        <v>0</v>
      </c>
      <c r="G43" s="40">
        <v>0</v>
      </c>
      <c r="H43" s="41">
        <v>0</v>
      </c>
      <c r="I43" s="40">
        <v>0</v>
      </c>
      <c r="J43" s="41">
        <v>3</v>
      </c>
      <c r="K43" s="40">
        <v>0</v>
      </c>
      <c r="L43" s="41">
        <v>0</v>
      </c>
      <c r="M43" s="40">
        <v>0</v>
      </c>
      <c r="N43" s="42"/>
    </row>
    <row r="44" spans="1:14" ht="23.25">
      <c r="A44" s="37" t="s">
        <v>177</v>
      </c>
      <c r="B44" s="39">
        <v>167</v>
      </c>
      <c r="C44" s="40">
        <v>167</v>
      </c>
      <c r="D44" s="40">
        <v>167</v>
      </c>
      <c r="E44" s="40">
        <v>38</v>
      </c>
      <c r="F44" s="41">
        <v>0</v>
      </c>
      <c r="G44" s="40">
        <v>0</v>
      </c>
      <c r="H44" s="41">
        <v>0</v>
      </c>
      <c r="I44" s="40">
        <v>0</v>
      </c>
      <c r="J44" s="41">
        <v>38</v>
      </c>
      <c r="K44" s="40">
        <v>0</v>
      </c>
      <c r="L44" s="41">
        <v>0</v>
      </c>
      <c r="M44" s="40">
        <v>0</v>
      </c>
      <c r="N44" s="42"/>
    </row>
    <row r="45" spans="1:14" ht="23.25">
      <c r="A45" s="37" t="s">
        <v>178</v>
      </c>
      <c r="B45" s="39">
        <v>5</v>
      </c>
      <c r="C45" s="40">
        <v>5</v>
      </c>
      <c r="D45" s="40">
        <v>5</v>
      </c>
      <c r="E45" s="40">
        <v>0</v>
      </c>
      <c r="F45" s="41">
        <v>0</v>
      </c>
      <c r="G45" s="40">
        <v>0</v>
      </c>
      <c r="H45" s="41">
        <v>0</v>
      </c>
      <c r="I45" s="40">
        <v>0</v>
      </c>
      <c r="J45" s="41">
        <v>5</v>
      </c>
      <c r="K45" s="40">
        <v>0</v>
      </c>
      <c r="L45" s="41">
        <v>0</v>
      </c>
      <c r="M45" s="40">
        <v>0</v>
      </c>
      <c r="N45" s="42"/>
    </row>
    <row r="46" spans="1:14" ht="23.25">
      <c r="A46" s="37" t="s">
        <v>179</v>
      </c>
      <c r="B46" s="39">
        <v>0</v>
      </c>
      <c r="C46" s="40">
        <v>0</v>
      </c>
      <c r="D46" s="40">
        <v>0</v>
      </c>
      <c r="E46" s="40">
        <v>0</v>
      </c>
      <c r="F46" s="41">
        <v>0</v>
      </c>
      <c r="G46" s="40">
        <v>0</v>
      </c>
      <c r="H46" s="41">
        <v>0</v>
      </c>
      <c r="I46" s="40">
        <v>0</v>
      </c>
      <c r="J46" s="41">
        <v>0</v>
      </c>
      <c r="K46" s="40">
        <v>0</v>
      </c>
      <c r="L46" s="41">
        <v>0</v>
      </c>
      <c r="M46" s="40">
        <v>0</v>
      </c>
      <c r="N46" s="42"/>
    </row>
    <row r="47" spans="1:14" ht="23.25">
      <c r="A47" s="37" t="s">
        <v>180</v>
      </c>
      <c r="B47" s="39">
        <v>0</v>
      </c>
      <c r="C47" s="40">
        <v>0</v>
      </c>
      <c r="D47" s="40">
        <v>0</v>
      </c>
      <c r="E47" s="40">
        <v>0</v>
      </c>
      <c r="F47" s="41">
        <v>0</v>
      </c>
      <c r="G47" s="40">
        <v>0</v>
      </c>
      <c r="H47" s="41">
        <v>0</v>
      </c>
      <c r="I47" s="40">
        <v>0</v>
      </c>
      <c r="J47" s="41">
        <v>0</v>
      </c>
      <c r="K47" s="40">
        <v>0</v>
      </c>
      <c r="L47" s="41">
        <v>0</v>
      </c>
      <c r="M47" s="40">
        <v>0</v>
      </c>
      <c r="N47" s="42"/>
    </row>
    <row r="48" spans="1:14" ht="23.25">
      <c r="A48" s="43" t="s">
        <v>181</v>
      </c>
      <c r="B48" s="44">
        <f aca="true" t="shared" si="2" ref="B48:N48">SUM(B41:B47)</f>
        <v>913</v>
      </c>
      <c r="C48" s="44">
        <f t="shared" si="2"/>
        <v>913</v>
      </c>
      <c r="D48" s="44">
        <f t="shared" si="2"/>
        <v>913</v>
      </c>
      <c r="E48" s="44">
        <f t="shared" si="2"/>
        <v>146</v>
      </c>
      <c r="F48" s="44">
        <f t="shared" si="2"/>
        <v>7</v>
      </c>
      <c r="G48" s="44">
        <f t="shared" si="2"/>
        <v>1</v>
      </c>
      <c r="H48" s="44">
        <f t="shared" si="2"/>
        <v>0</v>
      </c>
      <c r="I48" s="44">
        <f t="shared" si="2"/>
        <v>0</v>
      </c>
      <c r="J48" s="44">
        <f t="shared" si="2"/>
        <v>159</v>
      </c>
      <c r="K48" s="44">
        <f t="shared" si="2"/>
        <v>1</v>
      </c>
      <c r="L48" s="44">
        <f t="shared" si="2"/>
        <v>1</v>
      </c>
      <c r="M48" s="44">
        <f t="shared" si="2"/>
        <v>0</v>
      </c>
      <c r="N48" s="44">
        <f t="shared" si="2"/>
        <v>0</v>
      </c>
    </row>
    <row r="49" spans="1:14" ht="23.25">
      <c r="A49" s="45" t="s">
        <v>182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23.25">
      <c r="A50" s="47" t="s">
        <v>183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7" spans="1:14" ht="23.25">
      <c r="A57" s="243" t="s">
        <v>157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</row>
    <row r="58" spans="1:14" ht="23.25">
      <c r="A58" s="244" t="s">
        <v>222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</row>
    <row r="59" spans="1:14" ht="23.25">
      <c r="A59" s="66" t="s">
        <v>66</v>
      </c>
      <c r="B59" s="67" t="s">
        <v>158</v>
      </c>
      <c r="C59" s="68" t="s">
        <v>159</v>
      </c>
      <c r="D59" s="66" t="s">
        <v>160</v>
      </c>
      <c r="E59" s="234" t="s">
        <v>161</v>
      </c>
      <c r="F59" s="235"/>
      <c r="G59" s="235"/>
      <c r="H59" s="235"/>
      <c r="I59" s="236"/>
      <c r="J59" s="234" t="s">
        <v>162</v>
      </c>
      <c r="K59" s="235"/>
      <c r="L59" s="235"/>
      <c r="M59" s="235"/>
      <c r="N59" s="236"/>
    </row>
    <row r="60" spans="1:14" ht="23.25">
      <c r="A60" s="69"/>
      <c r="B60" s="70" t="s">
        <v>67</v>
      </c>
      <c r="C60" s="71" t="s">
        <v>163</v>
      </c>
      <c r="D60" s="69" t="s">
        <v>164</v>
      </c>
      <c r="E60" s="71" t="s">
        <v>165</v>
      </c>
      <c r="F60" s="69" t="s">
        <v>166</v>
      </c>
      <c r="G60" s="71" t="s">
        <v>167</v>
      </c>
      <c r="H60" s="69" t="s">
        <v>168</v>
      </c>
      <c r="I60" s="71" t="s">
        <v>169</v>
      </c>
      <c r="J60" s="69" t="s">
        <v>142</v>
      </c>
      <c r="K60" s="71" t="s">
        <v>170</v>
      </c>
      <c r="L60" s="69" t="s">
        <v>171</v>
      </c>
      <c r="M60" s="71" t="s">
        <v>172</v>
      </c>
      <c r="N60" s="69" t="s">
        <v>173</v>
      </c>
    </row>
    <row r="61" spans="1:14" ht="23.25">
      <c r="A61" s="72" t="s">
        <v>174</v>
      </c>
      <c r="B61" s="73">
        <v>139</v>
      </c>
      <c r="C61" s="74">
        <v>45</v>
      </c>
      <c r="D61" s="74">
        <v>45</v>
      </c>
      <c r="E61" s="74">
        <v>10</v>
      </c>
      <c r="F61" s="75">
        <v>1</v>
      </c>
      <c r="G61" s="74">
        <v>0</v>
      </c>
      <c r="H61" s="75">
        <v>0</v>
      </c>
      <c r="I61" s="74">
        <v>0</v>
      </c>
      <c r="J61" s="75">
        <v>11</v>
      </c>
      <c r="K61" s="74">
        <v>10</v>
      </c>
      <c r="L61" s="75">
        <v>0</v>
      </c>
      <c r="M61" s="74">
        <v>11</v>
      </c>
      <c r="N61" s="76"/>
    </row>
    <row r="62" spans="1:14" ht="23.25">
      <c r="A62" s="72" t="s">
        <v>175</v>
      </c>
      <c r="B62" s="77">
        <v>3</v>
      </c>
      <c r="C62" s="78">
        <v>3</v>
      </c>
      <c r="D62" s="78">
        <v>3</v>
      </c>
      <c r="E62" s="74">
        <v>3</v>
      </c>
      <c r="F62" s="75">
        <v>0</v>
      </c>
      <c r="G62" s="74">
        <v>0</v>
      </c>
      <c r="H62" s="75">
        <v>0</v>
      </c>
      <c r="I62" s="74">
        <v>0</v>
      </c>
      <c r="J62" s="75">
        <v>3</v>
      </c>
      <c r="K62" s="74">
        <v>0</v>
      </c>
      <c r="L62" s="75">
        <v>0</v>
      </c>
      <c r="M62" s="74">
        <v>3</v>
      </c>
      <c r="N62" s="79"/>
    </row>
    <row r="63" spans="1:14" ht="23.25">
      <c r="A63" s="72" t="s">
        <v>176</v>
      </c>
      <c r="B63" s="77">
        <v>2</v>
      </c>
      <c r="C63" s="78">
        <v>2</v>
      </c>
      <c r="D63" s="78">
        <v>2</v>
      </c>
      <c r="E63" s="74">
        <v>1</v>
      </c>
      <c r="F63" s="75">
        <v>0</v>
      </c>
      <c r="G63" s="74">
        <v>1</v>
      </c>
      <c r="H63" s="75">
        <v>0</v>
      </c>
      <c r="I63" s="74">
        <v>0</v>
      </c>
      <c r="J63" s="75">
        <v>2</v>
      </c>
      <c r="K63" s="74">
        <v>0</v>
      </c>
      <c r="L63" s="75">
        <v>1</v>
      </c>
      <c r="M63" s="74">
        <v>2</v>
      </c>
      <c r="N63" s="79"/>
    </row>
    <row r="64" spans="1:14" ht="23.25">
      <c r="A64" s="72" t="s">
        <v>177</v>
      </c>
      <c r="B64" s="77">
        <v>1</v>
      </c>
      <c r="C64" s="78">
        <v>1</v>
      </c>
      <c r="D64" s="78">
        <v>1</v>
      </c>
      <c r="E64" s="74">
        <v>1</v>
      </c>
      <c r="F64" s="75">
        <v>0</v>
      </c>
      <c r="G64" s="74">
        <v>0</v>
      </c>
      <c r="H64" s="75">
        <v>0</v>
      </c>
      <c r="I64" s="74">
        <v>0</v>
      </c>
      <c r="J64" s="75">
        <v>1</v>
      </c>
      <c r="K64" s="74">
        <v>0</v>
      </c>
      <c r="L64" s="75">
        <v>0</v>
      </c>
      <c r="M64" s="74">
        <v>1</v>
      </c>
      <c r="N64" s="79"/>
    </row>
    <row r="65" spans="1:14" ht="23.25">
      <c r="A65" s="72" t="s">
        <v>178</v>
      </c>
      <c r="B65" s="77">
        <v>2</v>
      </c>
      <c r="C65" s="78">
        <v>2</v>
      </c>
      <c r="D65" s="78">
        <v>2</v>
      </c>
      <c r="E65" s="74">
        <v>2</v>
      </c>
      <c r="F65" s="75">
        <v>0</v>
      </c>
      <c r="G65" s="74">
        <v>0</v>
      </c>
      <c r="H65" s="75">
        <v>0</v>
      </c>
      <c r="I65" s="74">
        <v>0</v>
      </c>
      <c r="J65" s="75">
        <v>2</v>
      </c>
      <c r="K65" s="74">
        <v>2</v>
      </c>
      <c r="L65" s="75">
        <v>0</v>
      </c>
      <c r="M65" s="74">
        <v>2</v>
      </c>
      <c r="N65" s="79"/>
    </row>
    <row r="66" spans="1:14" ht="23.25">
      <c r="A66" s="72" t="s">
        <v>179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9"/>
    </row>
    <row r="67" spans="1:14" ht="23.25">
      <c r="A67" s="72" t="s">
        <v>180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9"/>
    </row>
    <row r="68" spans="1:14" ht="23.25">
      <c r="A68" s="80" t="s">
        <v>181</v>
      </c>
      <c r="B68" s="81">
        <v>147</v>
      </c>
      <c r="C68" s="82">
        <f>SUM(C61:C67)</f>
        <v>53</v>
      </c>
      <c r="D68" s="82">
        <f>SUM(D61:D67)</f>
        <v>53</v>
      </c>
      <c r="E68" s="82">
        <f aca="true" t="shared" si="3" ref="E68:M68">SUM(E61:E67)</f>
        <v>17</v>
      </c>
      <c r="F68" s="82">
        <f t="shared" si="3"/>
        <v>1</v>
      </c>
      <c r="G68" s="82">
        <f t="shared" si="3"/>
        <v>1</v>
      </c>
      <c r="H68" s="82">
        <f t="shared" si="3"/>
        <v>0</v>
      </c>
      <c r="I68" s="82">
        <f t="shared" si="3"/>
        <v>0</v>
      </c>
      <c r="J68" s="82">
        <f t="shared" si="3"/>
        <v>19</v>
      </c>
      <c r="K68" s="82">
        <f t="shared" si="3"/>
        <v>12</v>
      </c>
      <c r="L68" s="82">
        <f t="shared" si="3"/>
        <v>1</v>
      </c>
      <c r="M68" s="82">
        <f t="shared" si="3"/>
        <v>19</v>
      </c>
      <c r="N68" s="83"/>
    </row>
    <row r="69" spans="1:14" ht="23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1:5" ht="23.25">
      <c r="A70" s="85" t="s">
        <v>213</v>
      </c>
      <c r="B70" s="84"/>
      <c r="C70" s="84"/>
      <c r="D70" s="84"/>
      <c r="E70" s="84"/>
    </row>
    <row r="74" spans="1:14" ht="26.25">
      <c r="A74" s="233" t="s">
        <v>157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</row>
    <row r="75" spans="1:14" ht="26.25">
      <c r="A75" s="233" t="s">
        <v>221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</row>
    <row r="76" spans="1:14" ht="23.25">
      <c r="A76" s="66" t="s">
        <v>66</v>
      </c>
      <c r="B76" s="67" t="s">
        <v>158</v>
      </c>
      <c r="C76" s="68" t="s">
        <v>159</v>
      </c>
      <c r="D76" s="66" t="s">
        <v>160</v>
      </c>
      <c r="E76" s="234" t="s">
        <v>161</v>
      </c>
      <c r="F76" s="235"/>
      <c r="G76" s="235"/>
      <c r="H76" s="235"/>
      <c r="I76" s="236"/>
      <c r="J76" s="234" t="s">
        <v>162</v>
      </c>
      <c r="K76" s="235"/>
      <c r="L76" s="235"/>
      <c r="M76" s="235"/>
      <c r="N76" s="236"/>
    </row>
    <row r="77" spans="1:14" ht="23.25">
      <c r="A77" s="69"/>
      <c r="B77" s="70" t="s">
        <v>67</v>
      </c>
      <c r="C77" s="71" t="s">
        <v>163</v>
      </c>
      <c r="D77" s="69" t="s">
        <v>164</v>
      </c>
      <c r="E77" s="71" t="s">
        <v>165</v>
      </c>
      <c r="F77" s="69" t="s">
        <v>166</v>
      </c>
      <c r="G77" s="71" t="s">
        <v>167</v>
      </c>
      <c r="H77" s="69" t="s">
        <v>168</v>
      </c>
      <c r="I77" s="71" t="s">
        <v>169</v>
      </c>
      <c r="J77" s="69" t="s">
        <v>142</v>
      </c>
      <c r="K77" s="71" t="s">
        <v>170</v>
      </c>
      <c r="L77" s="69" t="s">
        <v>171</v>
      </c>
      <c r="M77" s="71" t="s">
        <v>172</v>
      </c>
      <c r="N77" s="69" t="s">
        <v>173</v>
      </c>
    </row>
    <row r="78" spans="1:14" ht="26.25">
      <c r="A78" s="86" t="s">
        <v>174</v>
      </c>
      <c r="B78" s="73">
        <v>360</v>
      </c>
      <c r="C78" s="74">
        <v>90</v>
      </c>
      <c r="D78" s="75">
        <v>90</v>
      </c>
      <c r="E78" s="74">
        <v>90</v>
      </c>
      <c r="F78" s="75"/>
      <c r="G78" s="74"/>
      <c r="H78" s="75"/>
      <c r="I78" s="74"/>
      <c r="J78" s="74">
        <v>90</v>
      </c>
      <c r="K78" s="74"/>
      <c r="L78" s="75"/>
      <c r="M78" s="74"/>
      <c r="N78" s="76"/>
    </row>
    <row r="79" spans="1:14" ht="26.25">
      <c r="A79" s="86" t="s">
        <v>175</v>
      </c>
      <c r="B79" s="77">
        <v>33</v>
      </c>
      <c r="C79" s="78">
        <v>10</v>
      </c>
      <c r="D79" s="87">
        <v>10</v>
      </c>
      <c r="E79" s="78">
        <v>10</v>
      </c>
      <c r="F79" s="87"/>
      <c r="G79" s="78"/>
      <c r="H79" s="87"/>
      <c r="I79" s="78"/>
      <c r="J79" s="78">
        <v>10</v>
      </c>
      <c r="K79" s="78"/>
      <c r="L79" s="87"/>
      <c r="M79" s="78"/>
      <c r="N79" s="79"/>
    </row>
    <row r="80" spans="1:14" ht="26.25">
      <c r="A80" s="86" t="s">
        <v>176</v>
      </c>
      <c r="B80" s="77">
        <v>3</v>
      </c>
      <c r="C80" s="78">
        <v>1</v>
      </c>
      <c r="D80" s="87">
        <v>1</v>
      </c>
      <c r="E80" s="78">
        <v>1</v>
      </c>
      <c r="F80" s="87"/>
      <c r="G80" s="78"/>
      <c r="H80" s="87"/>
      <c r="I80" s="78"/>
      <c r="J80" s="78">
        <v>1</v>
      </c>
      <c r="K80" s="78"/>
      <c r="L80" s="87"/>
      <c r="M80" s="78"/>
      <c r="N80" s="79"/>
    </row>
    <row r="81" spans="1:14" ht="26.25">
      <c r="A81" s="86" t="s">
        <v>177</v>
      </c>
      <c r="B81" s="77">
        <v>5</v>
      </c>
      <c r="C81" s="78">
        <v>3</v>
      </c>
      <c r="D81" s="87">
        <v>3</v>
      </c>
      <c r="E81" s="78">
        <v>3</v>
      </c>
      <c r="F81" s="87"/>
      <c r="G81" s="78"/>
      <c r="H81" s="87"/>
      <c r="I81" s="78"/>
      <c r="J81" s="78">
        <v>3</v>
      </c>
      <c r="K81" s="78"/>
      <c r="L81" s="87"/>
      <c r="M81" s="78"/>
      <c r="N81" s="79"/>
    </row>
    <row r="82" spans="1:14" ht="26.25">
      <c r="A82" s="86" t="s">
        <v>178</v>
      </c>
      <c r="B82" s="77">
        <v>2</v>
      </c>
      <c r="C82" s="78">
        <v>2</v>
      </c>
      <c r="D82" s="87">
        <v>2</v>
      </c>
      <c r="E82" s="78">
        <v>2</v>
      </c>
      <c r="F82" s="87"/>
      <c r="G82" s="78"/>
      <c r="H82" s="87"/>
      <c r="I82" s="78"/>
      <c r="J82" s="78">
        <v>2</v>
      </c>
      <c r="K82" s="78"/>
      <c r="L82" s="87">
        <v>2</v>
      </c>
      <c r="M82" s="78"/>
      <c r="N82" s="79"/>
    </row>
    <row r="83" spans="1:14" ht="26.25">
      <c r="A83" s="86" t="s">
        <v>179</v>
      </c>
      <c r="B83" s="77">
        <v>0</v>
      </c>
      <c r="C83" s="78">
        <v>0</v>
      </c>
      <c r="D83" s="87">
        <v>0</v>
      </c>
      <c r="E83" s="78">
        <v>0</v>
      </c>
      <c r="F83" s="87"/>
      <c r="G83" s="78"/>
      <c r="H83" s="87"/>
      <c r="I83" s="78"/>
      <c r="J83" s="78">
        <v>0</v>
      </c>
      <c r="K83" s="78"/>
      <c r="L83" s="87"/>
      <c r="M83" s="78"/>
      <c r="N83" s="79"/>
    </row>
    <row r="84" spans="1:14" ht="26.25">
      <c r="A84" s="86" t="s">
        <v>180</v>
      </c>
      <c r="B84" s="77">
        <v>592</v>
      </c>
      <c r="C84" s="78">
        <v>592</v>
      </c>
      <c r="D84" s="87">
        <v>380</v>
      </c>
      <c r="E84" s="78">
        <v>380</v>
      </c>
      <c r="F84" s="87"/>
      <c r="G84" s="78"/>
      <c r="H84" s="87"/>
      <c r="I84" s="78"/>
      <c r="J84" s="78">
        <v>380</v>
      </c>
      <c r="K84" s="78"/>
      <c r="L84" s="87"/>
      <c r="M84" s="78"/>
      <c r="N84" s="79"/>
    </row>
    <row r="85" spans="1:14" ht="26.25">
      <c r="A85" s="88" t="s">
        <v>181</v>
      </c>
      <c r="B85" s="81">
        <f>SUM(B78:B84)</f>
        <v>995</v>
      </c>
      <c r="C85" s="82">
        <f>SUM(C78:C84)</f>
        <v>698</v>
      </c>
      <c r="D85" s="89">
        <f>SUM(D78:D84)</f>
        <v>486</v>
      </c>
      <c r="E85" s="82">
        <f>SUM(E78:E84)</f>
        <v>486</v>
      </c>
      <c r="F85" s="89"/>
      <c r="G85" s="82"/>
      <c r="H85" s="89"/>
      <c r="I85" s="82"/>
      <c r="J85" s="82">
        <f>SUM(J78:J84)</f>
        <v>486</v>
      </c>
      <c r="K85" s="82"/>
      <c r="L85" s="89"/>
      <c r="M85" s="82"/>
      <c r="N85" s="83"/>
    </row>
    <row r="86" spans="1:14" ht="23.2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1:14" ht="23.25">
      <c r="A87" s="85" t="s">
        <v>213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</row>
    <row r="91" spans="1:14" ht="23.25">
      <c r="A91" s="237" t="s">
        <v>157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</row>
    <row r="92" spans="1:14" ht="23.25">
      <c r="A92" s="237" t="s">
        <v>241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</row>
    <row r="93" spans="1:14" ht="23.25">
      <c r="A93" s="33" t="s">
        <v>66</v>
      </c>
      <c r="B93" s="34" t="s">
        <v>158</v>
      </c>
      <c r="C93" s="35" t="s">
        <v>159</v>
      </c>
      <c r="D93" s="33" t="s">
        <v>160</v>
      </c>
      <c r="E93" s="238" t="s">
        <v>161</v>
      </c>
      <c r="F93" s="239"/>
      <c r="G93" s="239"/>
      <c r="H93" s="239"/>
      <c r="I93" s="240"/>
      <c r="J93" s="238" t="s">
        <v>162</v>
      </c>
      <c r="K93" s="239"/>
      <c r="L93" s="239"/>
      <c r="M93" s="239"/>
      <c r="N93" s="240"/>
    </row>
    <row r="94" spans="1:14" ht="23.25">
      <c r="A94" s="36"/>
      <c r="B94" s="64" t="s">
        <v>67</v>
      </c>
      <c r="C94" s="65" t="s">
        <v>163</v>
      </c>
      <c r="D94" s="36" t="s">
        <v>164</v>
      </c>
      <c r="E94" s="65" t="s">
        <v>165</v>
      </c>
      <c r="F94" s="36" t="s">
        <v>166</v>
      </c>
      <c r="G94" s="65" t="s">
        <v>167</v>
      </c>
      <c r="H94" s="36" t="s">
        <v>168</v>
      </c>
      <c r="I94" s="65" t="s">
        <v>169</v>
      </c>
      <c r="J94" s="36" t="s">
        <v>142</v>
      </c>
      <c r="K94" s="65" t="s">
        <v>170</v>
      </c>
      <c r="L94" s="36" t="s">
        <v>171</v>
      </c>
      <c r="M94" s="65" t="s">
        <v>172</v>
      </c>
      <c r="N94" s="36" t="s">
        <v>173</v>
      </c>
    </row>
    <row r="95" spans="1:14" ht="23.25">
      <c r="A95" s="37" t="s">
        <v>174</v>
      </c>
      <c r="B95" s="38">
        <v>334</v>
      </c>
      <c r="C95" s="38">
        <v>334</v>
      </c>
      <c r="D95" s="38">
        <v>334</v>
      </c>
      <c r="E95" s="33">
        <v>13</v>
      </c>
      <c r="F95" s="35">
        <v>10</v>
      </c>
      <c r="G95" s="33">
        <v>2</v>
      </c>
      <c r="H95" s="35">
        <v>0</v>
      </c>
      <c r="I95" s="33">
        <v>0</v>
      </c>
      <c r="J95" s="33">
        <v>25</v>
      </c>
      <c r="K95" s="33">
        <v>25</v>
      </c>
      <c r="L95" s="33">
        <v>25</v>
      </c>
      <c r="M95" s="33">
        <v>25</v>
      </c>
      <c r="N95" s="33"/>
    </row>
    <row r="96" spans="1:14" ht="23.25">
      <c r="A96" s="37" t="s">
        <v>175</v>
      </c>
      <c r="B96" s="39">
        <v>25</v>
      </c>
      <c r="C96" s="39">
        <v>25</v>
      </c>
      <c r="D96" s="39">
        <v>25</v>
      </c>
      <c r="E96" s="40">
        <v>0</v>
      </c>
      <c r="F96" s="41">
        <v>3</v>
      </c>
      <c r="G96" s="40">
        <v>0</v>
      </c>
      <c r="H96" s="41">
        <v>0</v>
      </c>
      <c r="I96" s="40">
        <v>0</v>
      </c>
      <c r="J96" s="40">
        <v>3</v>
      </c>
      <c r="K96" s="40">
        <v>3</v>
      </c>
      <c r="L96" s="40">
        <v>3</v>
      </c>
      <c r="M96" s="40">
        <v>3</v>
      </c>
      <c r="N96" s="40"/>
    </row>
    <row r="97" spans="1:14" ht="23.25">
      <c r="A97" s="37" t="s">
        <v>176</v>
      </c>
      <c r="B97" s="39">
        <v>6</v>
      </c>
      <c r="C97" s="39">
        <v>6</v>
      </c>
      <c r="D97" s="39">
        <v>6</v>
      </c>
      <c r="E97" s="40">
        <v>0</v>
      </c>
      <c r="F97" s="41">
        <v>0</v>
      </c>
      <c r="G97" s="40">
        <v>0</v>
      </c>
      <c r="H97" s="41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/>
    </row>
    <row r="98" spans="1:14" ht="23.25">
      <c r="A98" s="37" t="s">
        <v>177</v>
      </c>
      <c r="B98" s="39">
        <v>229</v>
      </c>
      <c r="C98" s="39">
        <v>229</v>
      </c>
      <c r="D98" s="39">
        <v>229</v>
      </c>
      <c r="E98" s="40">
        <v>4</v>
      </c>
      <c r="F98" s="41">
        <v>0</v>
      </c>
      <c r="G98" s="40">
        <v>10</v>
      </c>
      <c r="H98" s="41">
        <v>4</v>
      </c>
      <c r="I98" s="40">
        <v>0</v>
      </c>
      <c r="J98" s="40">
        <v>18</v>
      </c>
      <c r="K98" s="40">
        <v>18</v>
      </c>
      <c r="L98" s="40">
        <v>18</v>
      </c>
      <c r="M98" s="40">
        <v>18</v>
      </c>
      <c r="N98" s="40"/>
    </row>
    <row r="99" spans="1:14" ht="23.25">
      <c r="A99" s="37" t="s">
        <v>178</v>
      </c>
      <c r="B99" s="39">
        <v>8</v>
      </c>
      <c r="C99" s="39">
        <v>8</v>
      </c>
      <c r="D99" s="39">
        <v>8</v>
      </c>
      <c r="E99" s="40">
        <v>0</v>
      </c>
      <c r="F99" s="41">
        <v>0</v>
      </c>
      <c r="G99" s="40">
        <v>2</v>
      </c>
      <c r="H99" s="41">
        <v>0</v>
      </c>
      <c r="I99" s="40">
        <v>0</v>
      </c>
      <c r="J99" s="40">
        <v>2</v>
      </c>
      <c r="K99" s="40">
        <v>2</v>
      </c>
      <c r="L99" s="40">
        <v>2</v>
      </c>
      <c r="M99" s="40">
        <v>2</v>
      </c>
      <c r="N99" s="40"/>
    </row>
    <row r="100" spans="1:14" ht="23.25">
      <c r="A100" s="37" t="s">
        <v>179</v>
      </c>
      <c r="B100" s="39">
        <v>12</v>
      </c>
      <c r="C100" s="39">
        <v>12</v>
      </c>
      <c r="D100" s="39">
        <v>12</v>
      </c>
      <c r="E100" s="40">
        <v>2</v>
      </c>
      <c r="F100" s="41">
        <v>0</v>
      </c>
      <c r="G100" s="40">
        <v>0</v>
      </c>
      <c r="H100" s="41">
        <v>0</v>
      </c>
      <c r="I100" s="40">
        <v>0</v>
      </c>
      <c r="J100" s="40">
        <v>2</v>
      </c>
      <c r="K100" s="40">
        <v>2</v>
      </c>
      <c r="L100" s="40">
        <v>2</v>
      </c>
      <c r="M100" s="40">
        <v>2</v>
      </c>
      <c r="N100" s="40"/>
    </row>
    <row r="101" spans="1:14" ht="23.25">
      <c r="A101" s="37" t="s">
        <v>180</v>
      </c>
      <c r="B101" s="39">
        <v>574</v>
      </c>
      <c r="C101" s="39">
        <v>574</v>
      </c>
      <c r="D101" s="39">
        <v>574</v>
      </c>
      <c r="E101" s="40">
        <v>0</v>
      </c>
      <c r="F101" s="41">
        <v>12</v>
      </c>
      <c r="G101" s="40">
        <v>0</v>
      </c>
      <c r="H101" s="41">
        <v>4</v>
      </c>
      <c r="I101" s="40">
        <v>0</v>
      </c>
      <c r="J101" s="40">
        <v>16</v>
      </c>
      <c r="K101" s="40">
        <v>16</v>
      </c>
      <c r="L101" s="40">
        <v>16</v>
      </c>
      <c r="M101" s="40">
        <v>16</v>
      </c>
      <c r="N101" s="40"/>
    </row>
    <row r="102" spans="1:14" ht="23.25">
      <c r="A102" s="43" t="s">
        <v>181</v>
      </c>
      <c r="B102" s="44">
        <f aca="true" t="shared" si="4" ref="B102:N102">SUM(B95:B101)</f>
        <v>1188</v>
      </c>
      <c r="C102" s="44">
        <f t="shared" si="4"/>
        <v>1188</v>
      </c>
      <c r="D102" s="44">
        <f t="shared" si="4"/>
        <v>1188</v>
      </c>
      <c r="E102" s="44">
        <f t="shared" si="4"/>
        <v>19</v>
      </c>
      <c r="F102" s="44">
        <f t="shared" si="4"/>
        <v>25</v>
      </c>
      <c r="G102" s="44">
        <f t="shared" si="4"/>
        <v>14</v>
      </c>
      <c r="H102" s="44">
        <f t="shared" si="4"/>
        <v>8</v>
      </c>
      <c r="I102" s="44">
        <f t="shared" si="4"/>
        <v>0</v>
      </c>
      <c r="J102" s="36">
        <f t="shared" si="4"/>
        <v>66</v>
      </c>
      <c r="K102" s="36">
        <f t="shared" si="4"/>
        <v>66</v>
      </c>
      <c r="L102" s="36">
        <f t="shared" si="4"/>
        <v>66</v>
      </c>
      <c r="M102" s="36">
        <f t="shared" si="4"/>
        <v>66</v>
      </c>
      <c r="N102" s="44">
        <f t="shared" si="4"/>
        <v>0</v>
      </c>
    </row>
    <row r="107" spans="1:14" ht="26.25">
      <c r="A107" s="233" t="s">
        <v>157</v>
      </c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</row>
    <row r="108" spans="1:14" ht="26.25">
      <c r="A108" s="233" t="s">
        <v>256</v>
      </c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</row>
    <row r="109" spans="1:14" ht="23.25">
      <c r="A109" s="66" t="s">
        <v>66</v>
      </c>
      <c r="B109" s="67" t="s">
        <v>158</v>
      </c>
      <c r="C109" s="68" t="s">
        <v>159</v>
      </c>
      <c r="D109" s="66" t="s">
        <v>160</v>
      </c>
      <c r="E109" s="234" t="s">
        <v>161</v>
      </c>
      <c r="F109" s="235"/>
      <c r="G109" s="235"/>
      <c r="H109" s="235"/>
      <c r="I109" s="236"/>
      <c r="J109" s="234" t="s">
        <v>162</v>
      </c>
      <c r="K109" s="235"/>
      <c r="L109" s="235"/>
      <c r="M109" s="235"/>
      <c r="N109" s="236"/>
    </row>
    <row r="110" spans="1:14" ht="23.25">
      <c r="A110" s="69"/>
      <c r="B110" s="70" t="s">
        <v>67</v>
      </c>
      <c r="C110" s="71" t="s">
        <v>163</v>
      </c>
      <c r="D110" s="69" t="s">
        <v>164</v>
      </c>
      <c r="E110" s="71" t="s">
        <v>165</v>
      </c>
      <c r="F110" s="69" t="s">
        <v>166</v>
      </c>
      <c r="G110" s="71" t="s">
        <v>167</v>
      </c>
      <c r="H110" s="69" t="s">
        <v>168</v>
      </c>
      <c r="I110" s="71" t="s">
        <v>169</v>
      </c>
      <c r="J110" s="69" t="s">
        <v>142</v>
      </c>
      <c r="K110" s="71" t="s">
        <v>170</v>
      </c>
      <c r="L110" s="69" t="s">
        <v>171</v>
      </c>
      <c r="M110" s="71" t="s">
        <v>172</v>
      </c>
      <c r="N110" s="69" t="s">
        <v>173</v>
      </c>
    </row>
    <row r="111" spans="1:14" ht="26.25">
      <c r="A111" s="86" t="s">
        <v>174</v>
      </c>
      <c r="B111" s="193">
        <v>142</v>
      </c>
      <c r="C111" s="66">
        <v>142</v>
      </c>
      <c r="D111" s="68">
        <v>142</v>
      </c>
      <c r="E111" s="66">
        <v>2</v>
      </c>
      <c r="F111" s="68">
        <v>0</v>
      </c>
      <c r="G111" s="66">
        <v>0</v>
      </c>
      <c r="H111" s="68">
        <v>0</v>
      </c>
      <c r="I111" s="66">
        <v>0</v>
      </c>
      <c r="J111" s="68" t="s">
        <v>257</v>
      </c>
      <c r="K111" s="74"/>
      <c r="L111" s="75"/>
      <c r="M111" s="74"/>
      <c r="N111" s="76"/>
    </row>
    <row r="112" spans="1:14" ht="26.25">
      <c r="A112" s="86" t="s">
        <v>175</v>
      </c>
      <c r="B112" s="194">
        <v>11</v>
      </c>
      <c r="C112" s="195">
        <v>11</v>
      </c>
      <c r="D112" s="196">
        <v>11</v>
      </c>
      <c r="E112" s="195">
        <v>0</v>
      </c>
      <c r="F112" s="196">
        <v>0</v>
      </c>
      <c r="G112" s="195">
        <v>0</v>
      </c>
      <c r="H112" s="196">
        <v>0</v>
      </c>
      <c r="I112" s="195">
        <v>0</v>
      </c>
      <c r="J112" s="196">
        <v>0</v>
      </c>
      <c r="K112" s="78"/>
      <c r="L112" s="87"/>
      <c r="M112" s="78"/>
      <c r="N112" s="79"/>
    </row>
    <row r="113" spans="1:14" ht="26.25">
      <c r="A113" s="86" t="s">
        <v>176</v>
      </c>
      <c r="B113" s="194">
        <v>1</v>
      </c>
      <c r="C113" s="195">
        <v>1</v>
      </c>
      <c r="D113" s="196">
        <v>1</v>
      </c>
      <c r="E113" s="195">
        <v>1</v>
      </c>
      <c r="F113" s="196">
        <v>0</v>
      </c>
      <c r="G113" s="195">
        <v>0</v>
      </c>
      <c r="H113" s="196">
        <v>0</v>
      </c>
      <c r="I113" s="195">
        <v>0</v>
      </c>
      <c r="J113" s="196" t="s">
        <v>257</v>
      </c>
      <c r="K113" s="78"/>
      <c r="L113" s="87"/>
      <c r="M113" s="78"/>
      <c r="N113" s="79"/>
    </row>
    <row r="114" spans="1:14" ht="26.25">
      <c r="A114" s="86" t="s">
        <v>177</v>
      </c>
      <c r="B114" s="194">
        <v>97</v>
      </c>
      <c r="C114" s="195">
        <v>97</v>
      </c>
      <c r="D114" s="196">
        <v>97</v>
      </c>
      <c r="E114" s="195">
        <v>97</v>
      </c>
      <c r="F114" s="196">
        <v>0</v>
      </c>
      <c r="G114" s="195">
        <v>0</v>
      </c>
      <c r="H114" s="196">
        <v>0</v>
      </c>
      <c r="I114" s="195">
        <v>0</v>
      </c>
      <c r="J114" s="196" t="s">
        <v>258</v>
      </c>
      <c r="K114" s="78"/>
      <c r="L114" s="87"/>
      <c r="M114" s="78"/>
      <c r="N114" s="79"/>
    </row>
    <row r="115" spans="1:14" ht="26.25">
      <c r="A115" s="86" t="s">
        <v>178</v>
      </c>
      <c r="B115" s="194">
        <v>1</v>
      </c>
      <c r="C115" s="195">
        <v>1</v>
      </c>
      <c r="D115" s="196">
        <v>1</v>
      </c>
      <c r="E115" s="195">
        <v>1</v>
      </c>
      <c r="F115" s="196">
        <v>0</v>
      </c>
      <c r="G115" s="195">
        <v>0</v>
      </c>
      <c r="H115" s="196">
        <v>0</v>
      </c>
      <c r="I115" s="195">
        <v>0</v>
      </c>
      <c r="J115" s="196" t="s">
        <v>257</v>
      </c>
      <c r="K115" s="78"/>
      <c r="L115" s="87"/>
      <c r="M115" s="78"/>
      <c r="N115" s="79"/>
    </row>
    <row r="116" spans="1:14" ht="26.25">
      <c r="A116" s="86" t="s">
        <v>179</v>
      </c>
      <c r="B116" s="194">
        <v>0</v>
      </c>
      <c r="C116" s="195">
        <v>0</v>
      </c>
      <c r="D116" s="196">
        <v>0</v>
      </c>
      <c r="E116" s="195">
        <v>0</v>
      </c>
      <c r="F116" s="196">
        <v>0</v>
      </c>
      <c r="G116" s="195">
        <v>0</v>
      </c>
      <c r="H116" s="196">
        <v>0</v>
      </c>
      <c r="I116" s="195">
        <v>0</v>
      </c>
      <c r="J116" s="196">
        <v>0</v>
      </c>
      <c r="K116" s="78"/>
      <c r="L116" s="87"/>
      <c r="M116" s="78"/>
      <c r="N116" s="79"/>
    </row>
    <row r="117" spans="1:14" ht="26.25">
      <c r="A117" s="86" t="s">
        <v>180</v>
      </c>
      <c r="B117" s="194">
        <v>0</v>
      </c>
      <c r="C117" s="195">
        <v>0</v>
      </c>
      <c r="D117" s="196">
        <v>0</v>
      </c>
      <c r="E117" s="195">
        <v>0</v>
      </c>
      <c r="F117" s="196">
        <v>0</v>
      </c>
      <c r="G117" s="195">
        <v>0</v>
      </c>
      <c r="H117" s="196">
        <v>0</v>
      </c>
      <c r="I117" s="195">
        <v>0</v>
      </c>
      <c r="J117" s="196">
        <v>0</v>
      </c>
      <c r="K117" s="78"/>
      <c r="L117" s="87"/>
      <c r="M117" s="78"/>
      <c r="N117" s="79"/>
    </row>
    <row r="118" spans="1:14" ht="26.25">
      <c r="A118" s="88" t="s">
        <v>181</v>
      </c>
      <c r="B118" s="197">
        <f>SUM(B111:B117)</f>
        <v>252</v>
      </c>
      <c r="C118" s="69">
        <f>SUM(C111:C117)</f>
        <v>252</v>
      </c>
      <c r="D118" s="71">
        <f>SUM(D111:D117)</f>
        <v>252</v>
      </c>
      <c r="E118" s="69">
        <f>SUM(E111:E117)</f>
        <v>101</v>
      </c>
      <c r="F118" s="71">
        <v>0</v>
      </c>
      <c r="G118" s="69">
        <v>0</v>
      </c>
      <c r="H118" s="71">
        <v>0</v>
      </c>
      <c r="I118" s="69">
        <v>0</v>
      </c>
      <c r="J118" s="71"/>
      <c r="K118" s="82"/>
      <c r="L118" s="89"/>
      <c r="M118" s="82"/>
      <c r="N118" s="83"/>
    </row>
    <row r="119" spans="1:14" ht="23.2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</row>
  </sheetData>
  <sheetProtection/>
  <mergeCells count="27">
    <mergeCell ref="A38:N38"/>
    <mergeCell ref="E39:I39"/>
    <mergeCell ref="J39:N39"/>
    <mergeCell ref="O26:O27"/>
    <mergeCell ref="A26:A27"/>
    <mergeCell ref="A2:N2"/>
    <mergeCell ref="A3:N3"/>
    <mergeCell ref="E4:I4"/>
    <mergeCell ref="J4:N4"/>
    <mergeCell ref="A75:N75"/>
    <mergeCell ref="E76:I76"/>
    <mergeCell ref="J76:N76"/>
    <mergeCell ref="B26:B27"/>
    <mergeCell ref="A57:N57"/>
    <mergeCell ref="A58:N58"/>
    <mergeCell ref="E59:I59"/>
    <mergeCell ref="J59:N59"/>
    <mergeCell ref="A74:N74"/>
    <mergeCell ref="A37:N37"/>
    <mergeCell ref="A107:N107"/>
    <mergeCell ref="A108:N108"/>
    <mergeCell ref="E109:I109"/>
    <mergeCell ref="J109:N109"/>
    <mergeCell ref="A91:N91"/>
    <mergeCell ref="A92:N92"/>
    <mergeCell ref="E93:I93"/>
    <mergeCell ref="J93:N93"/>
  </mergeCells>
  <printOptions/>
  <pageMargins left="0" right="0" top="0.7874015748031497" bottom="0.5905511811023623" header="0.5118110236220472" footer="0.5118110236220472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D85" sqref="D85"/>
    </sheetView>
  </sheetViews>
  <sheetFormatPr defaultColWidth="9.140625" defaultRowHeight="12.75"/>
  <cols>
    <col min="1" max="1" width="20.28125" style="30" customWidth="1"/>
    <col min="2" max="2" width="10.421875" style="2" customWidth="1"/>
    <col min="3" max="3" width="11.28125" style="2" customWidth="1"/>
    <col min="4" max="4" width="24.8515625" style="2" customWidth="1"/>
    <col min="5" max="5" width="13.28125" style="2" customWidth="1"/>
    <col min="6" max="6" width="10.00390625" style="2" bestFit="1" customWidth="1"/>
    <col min="7" max="16384" width="9.140625" style="2" customWidth="1"/>
  </cols>
  <sheetData>
    <row r="1" spans="1:6" ht="24.75" customHeight="1" thickBot="1">
      <c r="A1" s="1" t="s">
        <v>143</v>
      </c>
      <c r="E1" s="2" t="s">
        <v>153</v>
      </c>
      <c r="F1" s="3"/>
    </row>
    <row r="2" spans="1:5" ht="43.5" customHeight="1" thickBot="1">
      <c r="A2" s="4" t="s">
        <v>124</v>
      </c>
      <c r="B2" s="5" t="s">
        <v>67</v>
      </c>
      <c r="C2" s="5" t="s">
        <v>68</v>
      </c>
      <c r="D2" s="5" t="s">
        <v>69</v>
      </c>
      <c r="E2" s="5" t="s">
        <v>125</v>
      </c>
    </row>
    <row r="3" spans="1:5" ht="21" thickBot="1">
      <c r="A3" s="6" t="s">
        <v>16</v>
      </c>
      <c r="B3" s="7">
        <v>313</v>
      </c>
      <c r="C3" s="7">
        <v>313</v>
      </c>
      <c r="D3" s="7">
        <v>313</v>
      </c>
      <c r="E3" s="8">
        <f>D3*100/C3</f>
        <v>100</v>
      </c>
    </row>
    <row r="4" spans="1:5" ht="21" thickBot="1">
      <c r="A4" s="12" t="s">
        <v>15</v>
      </c>
      <c r="B4" s="7">
        <v>660</v>
      </c>
      <c r="C4" s="7">
        <v>660</v>
      </c>
      <c r="D4" s="7">
        <v>660</v>
      </c>
      <c r="E4" s="8">
        <f aca="true" t="shared" si="0" ref="E4:E12">D4*100/C4</f>
        <v>100</v>
      </c>
    </row>
    <row r="5" spans="1:5" ht="21" thickBot="1">
      <c r="A5" s="31" t="s">
        <v>76</v>
      </c>
      <c r="B5" s="10">
        <v>935</v>
      </c>
      <c r="C5" s="10">
        <v>437</v>
      </c>
      <c r="D5" s="11">
        <v>437</v>
      </c>
      <c r="E5" s="8">
        <f t="shared" si="0"/>
        <v>100</v>
      </c>
    </row>
    <row r="6" spans="1:5" ht="21" thickBot="1">
      <c r="A6" s="9" t="s">
        <v>79</v>
      </c>
      <c r="B6" s="10">
        <v>334</v>
      </c>
      <c r="C6" s="10">
        <v>334</v>
      </c>
      <c r="D6" s="11">
        <v>334</v>
      </c>
      <c r="E6" s="8">
        <f t="shared" si="0"/>
        <v>100</v>
      </c>
    </row>
    <row r="7" spans="1:5" ht="21" thickBot="1">
      <c r="A7" s="6" t="s">
        <v>75</v>
      </c>
      <c r="B7" s="7">
        <v>370</v>
      </c>
      <c r="C7" s="10">
        <v>62</v>
      </c>
      <c r="D7" s="11">
        <v>62</v>
      </c>
      <c r="E7" s="8">
        <f t="shared" si="0"/>
        <v>100</v>
      </c>
    </row>
    <row r="8" spans="1:5" ht="25.5" customHeight="1" thickBot="1">
      <c r="A8" s="6" t="s">
        <v>78</v>
      </c>
      <c r="B8" s="7">
        <v>360</v>
      </c>
      <c r="C8" s="10">
        <v>90</v>
      </c>
      <c r="D8" s="11">
        <v>90</v>
      </c>
      <c r="E8" s="8">
        <f t="shared" si="0"/>
        <v>100</v>
      </c>
    </row>
    <row r="9" spans="1:5" ht="21" thickBot="1">
      <c r="A9" s="12" t="s">
        <v>80</v>
      </c>
      <c r="B9" s="7">
        <v>139</v>
      </c>
      <c r="C9" s="10">
        <v>45</v>
      </c>
      <c r="D9" s="11">
        <v>45</v>
      </c>
      <c r="E9" s="8">
        <f t="shared" si="0"/>
        <v>100</v>
      </c>
    </row>
    <row r="10" spans="1:5" ht="21" thickBot="1">
      <c r="A10" s="6" t="s">
        <v>74</v>
      </c>
      <c r="B10" s="7">
        <v>325</v>
      </c>
      <c r="C10" s="10">
        <v>325</v>
      </c>
      <c r="D10" s="11">
        <v>325</v>
      </c>
      <c r="E10" s="8">
        <f t="shared" si="0"/>
        <v>100</v>
      </c>
    </row>
    <row r="11" spans="1:5" ht="21" thickBot="1">
      <c r="A11" s="12" t="s">
        <v>77</v>
      </c>
      <c r="B11" s="13">
        <v>3542</v>
      </c>
      <c r="C11" s="14">
        <v>2951</v>
      </c>
      <c r="D11" s="15">
        <v>2885</v>
      </c>
      <c r="E11" s="8">
        <f t="shared" si="0"/>
        <v>97.76347001016605</v>
      </c>
    </row>
    <row r="12" spans="1:5" ht="21" thickBot="1">
      <c r="A12" s="6" t="s">
        <v>126</v>
      </c>
      <c r="B12" s="7">
        <v>247</v>
      </c>
      <c r="C12" s="10">
        <v>227</v>
      </c>
      <c r="D12" s="11">
        <v>227</v>
      </c>
      <c r="E12" s="8">
        <f t="shared" si="0"/>
        <v>100</v>
      </c>
    </row>
    <row r="13" spans="1:5" ht="21" thickBot="1">
      <c r="A13" s="16" t="s">
        <v>84</v>
      </c>
      <c r="B13" s="13">
        <f>SUM(B3:B12)</f>
        <v>7225</v>
      </c>
      <c r="C13" s="13">
        <f>SUM(C3:C12)</f>
        <v>5444</v>
      </c>
      <c r="D13" s="13">
        <f>SUM(D3:D12)</f>
        <v>5378</v>
      </c>
      <c r="E13" s="8">
        <f>D13*100/C13</f>
        <v>98.78765613519471</v>
      </c>
    </row>
    <row r="14" ht="27.75" customHeight="1" thickBot="1">
      <c r="A14" s="17" t="s">
        <v>145</v>
      </c>
    </row>
    <row r="15" spans="1:5" ht="41.25" thickBot="1">
      <c r="A15" s="18" t="s">
        <v>124</v>
      </c>
      <c r="B15" s="19" t="s">
        <v>67</v>
      </c>
      <c r="C15" s="19" t="s">
        <v>68</v>
      </c>
      <c r="D15" s="19" t="s">
        <v>69</v>
      </c>
      <c r="E15" s="5" t="s">
        <v>125</v>
      </c>
    </row>
    <row r="16" spans="1:5" ht="21" thickBot="1">
      <c r="A16" s="9" t="s">
        <v>16</v>
      </c>
      <c r="B16" s="10">
        <v>36</v>
      </c>
      <c r="C16" s="10">
        <v>36</v>
      </c>
      <c r="D16" s="10">
        <v>36</v>
      </c>
      <c r="E16" s="8">
        <f>D16*100/C16</f>
        <v>100</v>
      </c>
    </row>
    <row r="17" spans="1:5" ht="21" thickBot="1">
      <c r="A17" s="31" t="s">
        <v>15</v>
      </c>
      <c r="B17" s="10">
        <v>77</v>
      </c>
      <c r="C17" s="10">
        <v>75</v>
      </c>
      <c r="D17" s="10">
        <v>75</v>
      </c>
      <c r="E17" s="8">
        <f aca="true" t="shared" si="1" ref="E17:E26">D17*100/C17</f>
        <v>100</v>
      </c>
    </row>
    <row r="18" spans="1:5" ht="21" thickBot="1">
      <c r="A18" s="9" t="s">
        <v>76</v>
      </c>
      <c r="B18" s="7">
        <v>80</v>
      </c>
      <c r="C18" s="7">
        <v>42</v>
      </c>
      <c r="D18" s="20">
        <v>42</v>
      </c>
      <c r="E18" s="8">
        <f t="shared" si="1"/>
        <v>100</v>
      </c>
    </row>
    <row r="19" spans="1:5" ht="21" thickBot="1">
      <c r="A19" s="9" t="s">
        <v>79</v>
      </c>
      <c r="B19" s="7">
        <v>25</v>
      </c>
      <c r="C19" s="7">
        <v>25</v>
      </c>
      <c r="D19" s="20">
        <v>25</v>
      </c>
      <c r="E19" s="8">
        <f t="shared" si="1"/>
        <v>100</v>
      </c>
    </row>
    <row r="20" spans="1:5" ht="21" thickBot="1">
      <c r="A20" s="6" t="s">
        <v>75</v>
      </c>
      <c r="B20" s="7">
        <v>12</v>
      </c>
      <c r="C20" s="7">
        <v>7</v>
      </c>
      <c r="D20" s="20">
        <v>7</v>
      </c>
      <c r="E20" s="8">
        <f t="shared" si="1"/>
        <v>100</v>
      </c>
    </row>
    <row r="21" spans="1:5" ht="21" thickBot="1">
      <c r="A21" s="6" t="s">
        <v>78</v>
      </c>
      <c r="B21" s="7">
        <v>33</v>
      </c>
      <c r="C21" s="7">
        <v>10</v>
      </c>
      <c r="D21" s="21">
        <v>10</v>
      </c>
      <c r="E21" s="8">
        <f t="shared" si="1"/>
        <v>100</v>
      </c>
    </row>
    <row r="22" spans="1:5" ht="21" thickBot="1">
      <c r="A22" s="12" t="s">
        <v>80</v>
      </c>
      <c r="B22" s="7">
        <v>3</v>
      </c>
      <c r="C22" s="7">
        <v>3</v>
      </c>
      <c r="D22" s="20">
        <v>3</v>
      </c>
      <c r="E22" s="8">
        <f t="shared" si="1"/>
        <v>100</v>
      </c>
    </row>
    <row r="23" spans="1:5" ht="21" thickBot="1">
      <c r="A23" s="6" t="s">
        <v>74</v>
      </c>
      <c r="B23" s="22">
        <v>52</v>
      </c>
      <c r="C23" s="23">
        <v>52</v>
      </c>
      <c r="D23" s="24">
        <v>52</v>
      </c>
      <c r="E23" s="8">
        <f t="shared" si="1"/>
        <v>100</v>
      </c>
    </row>
    <row r="24" spans="1:5" ht="21" thickBot="1">
      <c r="A24" s="12" t="s">
        <v>77</v>
      </c>
      <c r="B24" s="22">
        <v>166</v>
      </c>
      <c r="C24" s="23">
        <v>166</v>
      </c>
      <c r="D24" s="24">
        <v>154</v>
      </c>
      <c r="E24" s="8">
        <f t="shared" si="1"/>
        <v>92.7710843373494</v>
      </c>
    </row>
    <row r="25" spans="1:5" ht="21" thickBot="1">
      <c r="A25" s="12" t="s">
        <v>126</v>
      </c>
      <c r="B25" s="7">
        <v>21</v>
      </c>
      <c r="C25" s="7">
        <v>5</v>
      </c>
      <c r="D25" s="20">
        <v>5</v>
      </c>
      <c r="E25" s="8">
        <f t="shared" si="1"/>
        <v>100</v>
      </c>
    </row>
    <row r="26" spans="1:5" ht="21" thickBot="1">
      <c r="A26" s="16" t="s">
        <v>84</v>
      </c>
      <c r="B26" s="13">
        <f>SUM(B16:B25)</f>
        <v>505</v>
      </c>
      <c r="C26" s="13">
        <f>SUM(C16:C25)</f>
        <v>421</v>
      </c>
      <c r="D26" s="13">
        <f>SUM(D16:D25)</f>
        <v>409</v>
      </c>
      <c r="E26" s="8">
        <f t="shared" si="1"/>
        <v>97.14964370546318</v>
      </c>
    </row>
    <row r="27" ht="28.5" customHeight="1" thickBot="1">
      <c r="A27" s="25" t="s">
        <v>144</v>
      </c>
    </row>
    <row r="28" spans="1:5" ht="41.25" thickBot="1">
      <c r="A28" s="18" t="s">
        <v>124</v>
      </c>
      <c r="B28" s="19" t="s">
        <v>67</v>
      </c>
      <c r="C28" s="19" t="s">
        <v>68</v>
      </c>
      <c r="D28" s="19" t="s">
        <v>69</v>
      </c>
      <c r="E28" s="5" t="s">
        <v>125</v>
      </c>
    </row>
    <row r="29" spans="1:5" ht="21" thickBot="1">
      <c r="A29" s="9" t="s">
        <v>16</v>
      </c>
      <c r="B29" s="10">
        <v>214</v>
      </c>
      <c r="C29" s="10">
        <v>214</v>
      </c>
      <c r="D29" s="10">
        <v>214</v>
      </c>
      <c r="E29" s="8">
        <f aca="true" t="shared" si="2" ref="E29:E39">D29*100/C29</f>
        <v>100</v>
      </c>
    </row>
    <row r="30" spans="1:5" ht="21" thickBot="1">
      <c r="A30" s="31" t="s">
        <v>15</v>
      </c>
      <c r="B30" s="10">
        <v>167</v>
      </c>
      <c r="C30" s="10">
        <v>167</v>
      </c>
      <c r="D30" s="10">
        <v>167</v>
      </c>
      <c r="E30" s="8">
        <f t="shared" si="2"/>
        <v>100</v>
      </c>
    </row>
    <row r="31" spans="1:5" ht="21" thickBot="1">
      <c r="A31" s="9" t="s">
        <v>76</v>
      </c>
      <c r="B31" s="7">
        <v>628</v>
      </c>
      <c r="C31" s="7">
        <v>377</v>
      </c>
      <c r="D31" s="20">
        <v>377</v>
      </c>
      <c r="E31" s="8">
        <f t="shared" si="2"/>
        <v>100</v>
      </c>
    </row>
    <row r="32" spans="1:5" ht="21" thickBot="1">
      <c r="A32" s="9" t="s">
        <v>79</v>
      </c>
      <c r="B32" s="7">
        <v>187</v>
      </c>
      <c r="C32" s="7">
        <v>187</v>
      </c>
      <c r="D32" s="20">
        <v>187</v>
      </c>
      <c r="E32" s="8">
        <f t="shared" si="2"/>
        <v>100</v>
      </c>
    </row>
    <row r="33" spans="1:5" ht="21" thickBot="1">
      <c r="A33" s="6" t="s">
        <v>75</v>
      </c>
      <c r="B33" s="7">
        <v>213</v>
      </c>
      <c r="C33" s="7">
        <v>97</v>
      </c>
      <c r="D33" s="20">
        <v>97</v>
      </c>
      <c r="E33" s="8">
        <f t="shared" si="2"/>
        <v>100</v>
      </c>
    </row>
    <row r="34" spans="1:5" ht="21" thickBot="1">
      <c r="A34" s="6" t="s">
        <v>78</v>
      </c>
      <c r="B34" s="7">
        <v>230</v>
      </c>
      <c r="C34" s="7">
        <v>70</v>
      </c>
      <c r="D34" s="21">
        <v>70</v>
      </c>
      <c r="E34" s="8">
        <f t="shared" si="2"/>
        <v>100</v>
      </c>
    </row>
    <row r="35" spans="1:5" ht="21" thickBot="1">
      <c r="A35" s="12" t="s">
        <v>80</v>
      </c>
      <c r="B35" s="7">
        <v>120</v>
      </c>
      <c r="C35" s="7">
        <v>27</v>
      </c>
      <c r="D35" s="20">
        <v>27</v>
      </c>
      <c r="E35" s="8">
        <f t="shared" si="2"/>
        <v>100</v>
      </c>
    </row>
    <row r="36" spans="1:5" ht="21" thickBot="1">
      <c r="A36" s="6" t="s">
        <v>74</v>
      </c>
      <c r="B36" s="22">
        <v>385</v>
      </c>
      <c r="C36" s="23">
        <v>385</v>
      </c>
      <c r="D36" s="24">
        <v>385</v>
      </c>
      <c r="E36" s="8">
        <f t="shared" si="2"/>
        <v>100</v>
      </c>
    </row>
    <row r="37" spans="1:5" ht="21" thickBot="1">
      <c r="A37" s="12" t="s">
        <v>77</v>
      </c>
      <c r="B37" s="26">
        <v>893</v>
      </c>
      <c r="C37" s="23">
        <v>859</v>
      </c>
      <c r="D37" s="24">
        <v>836</v>
      </c>
      <c r="E37" s="8">
        <f t="shared" si="2"/>
        <v>97.32246798603026</v>
      </c>
    </row>
    <row r="38" spans="1:5" ht="21" thickBot="1">
      <c r="A38" s="12" t="s">
        <v>126</v>
      </c>
      <c r="B38" s="7">
        <v>113</v>
      </c>
      <c r="C38" s="7">
        <v>93</v>
      </c>
      <c r="D38" s="20">
        <v>93</v>
      </c>
      <c r="E38" s="8">
        <f t="shared" si="2"/>
        <v>100</v>
      </c>
    </row>
    <row r="39" spans="1:5" ht="21" thickBot="1">
      <c r="A39" s="16" t="s">
        <v>84</v>
      </c>
      <c r="B39" s="13">
        <f>SUM(B29:B38)</f>
        <v>3150</v>
      </c>
      <c r="C39" s="13">
        <f>SUM(C29:C38)</f>
        <v>2476</v>
      </c>
      <c r="D39" s="13">
        <f>SUM(D29:D38)</f>
        <v>2453</v>
      </c>
      <c r="E39" s="8">
        <f t="shared" si="2"/>
        <v>99.07108239095315</v>
      </c>
    </row>
    <row r="41" ht="21" thickBot="1">
      <c r="A41" s="17" t="s">
        <v>146</v>
      </c>
    </row>
    <row r="42" spans="1:5" ht="41.25" thickBot="1">
      <c r="A42" s="18" t="s">
        <v>124</v>
      </c>
      <c r="B42" s="19" t="s">
        <v>67</v>
      </c>
      <c r="C42" s="19" t="s">
        <v>68</v>
      </c>
      <c r="D42" s="19" t="s">
        <v>69</v>
      </c>
      <c r="E42" s="5" t="s">
        <v>125</v>
      </c>
    </row>
    <row r="43" spans="1:5" ht="21" thickBot="1">
      <c r="A43" s="31" t="s">
        <v>16</v>
      </c>
      <c r="B43" s="10">
        <v>19</v>
      </c>
      <c r="C43" s="10">
        <v>19</v>
      </c>
      <c r="D43" s="10">
        <v>19</v>
      </c>
      <c r="E43" s="8">
        <f aca="true" t="shared" si="3" ref="E43:E53">D43*100/C43</f>
        <v>100</v>
      </c>
    </row>
    <row r="44" spans="1:5" ht="21" thickBot="1">
      <c r="A44" s="9" t="s">
        <v>15</v>
      </c>
      <c r="B44" s="10">
        <v>5</v>
      </c>
      <c r="C44" s="10">
        <v>5</v>
      </c>
      <c r="D44" s="10">
        <v>5</v>
      </c>
      <c r="E44" s="8">
        <f t="shared" si="3"/>
        <v>100</v>
      </c>
    </row>
    <row r="45" spans="1:5" ht="21" thickBot="1">
      <c r="A45" s="9" t="s">
        <v>76</v>
      </c>
      <c r="B45" s="10">
        <v>54</v>
      </c>
      <c r="C45" s="10">
        <v>35</v>
      </c>
      <c r="D45" s="10">
        <v>35</v>
      </c>
      <c r="E45" s="8">
        <f t="shared" si="3"/>
        <v>100</v>
      </c>
    </row>
    <row r="46" spans="1:5" ht="21" thickBot="1">
      <c r="A46" s="9" t="s">
        <v>79</v>
      </c>
      <c r="B46" s="10">
        <v>42</v>
      </c>
      <c r="C46" s="10">
        <v>42</v>
      </c>
      <c r="D46" s="10">
        <v>42</v>
      </c>
      <c r="E46" s="8">
        <f t="shared" si="3"/>
        <v>100</v>
      </c>
    </row>
    <row r="47" spans="1:5" ht="21" thickBot="1">
      <c r="A47" s="6" t="s">
        <v>75</v>
      </c>
      <c r="B47" s="10">
        <v>2</v>
      </c>
      <c r="C47" s="10">
        <v>1</v>
      </c>
      <c r="D47" s="10">
        <v>1</v>
      </c>
      <c r="E47" s="8">
        <f t="shared" si="3"/>
        <v>100</v>
      </c>
    </row>
    <row r="48" spans="1:5" ht="21" thickBot="1">
      <c r="A48" s="6" t="s">
        <v>78</v>
      </c>
      <c r="B48" s="7">
        <v>5</v>
      </c>
      <c r="C48" s="10">
        <v>2</v>
      </c>
      <c r="D48" s="24">
        <v>2</v>
      </c>
      <c r="E48" s="8">
        <f t="shared" si="3"/>
        <v>100</v>
      </c>
    </row>
    <row r="49" spans="1:5" ht="21" thickBot="1">
      <c r="A49" s="12" t="s">
        <v>80</v>
      </c>
      <c r="B49" s="7">
        <v>2</v>
      </c>
      <c r="C49" s="10">
        <v>1</v>
      </c>
      <c r="D49" s="11">
        <v>1</v>
      </c>
      <c r="E49" s="8">
        <f t="shared" si="3"/>
        <v>100</v>
      </c>
    </row>
    <row r="50" spans="1:5" ht="21" thickBot="1">
      <c r="A50" s="6" t="s">
        <v>74</v>
      </c>
      <c r="B50" s="22">
        <v>0</v>
      </c>
      <c r="C50" s="23">
        <v>0</v>
      </c>
      <c r="D50" s="24">
        <v>0</v>
      </c>
      <c r="E50" s="8" t="e">
        <f t="shared" si="3"/>
        <v>#DIV/0!</v>
      </c>
    </row>
    <row r="51" spans="1:5" ht="21" thickBot="1">
      <c r="A51" s="12" t="s">
        <v>77</v>
      </c>
      <c r="B51" s="22">
        <v>169</v>
      </c>
      <c r="C51" s="23">
        <v>169</v>
      </c>
      <c r="D51" s="24">
        <v>169</v>
      </c>
      <c r="E51" s="8">
        <f t="shared" si="3"/>
        <v>100</v>
      </c>
    </row>
    <row r="52" spans="1:5" ht="21" thickBot="1">
      <c r="A52" s="12" t="s">
        <v>126</v>
      </c>
      <c r="B52" s="10">
        <v>0</v>
      </c>
      <c r="C52" s="10">
        <v>0</v>
      </c>
      <c r="D52" s="10">
        <v>0</v>
      </c>
      <c r="E52" s="8" t="e">
        <f t="shared" si="3"/>
        <v>#DIV/0!</v>
      </c>
    </row>
    <row r="53" spans="1:5" ht="21" thickBot="1">
      <c r="A53" s="16" t="s">
        <v>84</v>
      </c>
      <c r="B53" s="13">
        <f>SUM(B43:B52)</f>
        <v>298</v>
      </c>
      <c r="C53" s="13">
        <f>SUM(C43:C52)</f>
        <v>274</v>
      </c>
      <c r="D53" s="13">
        <f>SUM(D43:D52)</f>
        <v>274</v>
      </c>
      <c r="E53" s="8">
        <f t="shared" si="3"/>
        <v>100</v>
      </c>
    </row>
    <row r="55" ht="21" thickBot="1">
      <c r="A55" s="17" t="s">
        <v>127</v>
      </c>
    </row>
    <row r="56" spans="1:5" ht="41.25" thickBot="1">
      <c r="A56" s="18" t="s">
        <v>124</v>
      </c>
      <c r="B56" s="19" t="s">
        <v>67</v>
      </c>
      <c r="C56" s="19" t="s">
        <v>68</v>
      </c>
      <c r="D56" s="19" t="s">
        <v>69</v>
      </c>
      <c r="E56" s="5" t="s">
        <v>125</v>
      </c>
    </row>
    <row r="57" spans="1:5" ht="21" thickBot="1">
      <c r="A57" s="9" t="s">
        <v>16</v>
      </c>
      <c r="B57" s="10">
        <v>7</v>
      </c>
      <c r="C57" s="10">
        <v>7</v>
      </c>
      <c r="D57" s="10">
        <v>7</v>
      </c>
      <c r="E57" s="8">
        <f aca="true" t="shared" si="4" ref="E57:E67">D57*100/C57</f>
        <v>100</v>
      </c>
    </row>
    <row r="58" spans="1:5" ht="21" thickBot="1">
      <c r="A58" s="31" t="s">
        <v>15</v>
      </c>
      <c r="B58" s="23">
        <v>5</v>
      </c>
      <c r="C58" s="23">
        <v>5</v>
      </c>
      <c r="D58" s="23">
        <v>5</v>
      </c>
      <c r="E58" s="8">
        <f t="shared" si="4"/>
        <v>100</v>
      </c>
    </row>
    <row r="59" spans="1:5" ht="21" thickBot="1">
      <c r="A59" s="9" t="s">
        <v>76</v>
      </c>
      <c r="B59" s="10">
        <v>20</v>
      </c>
      <c r="C59" s="10">
        <v>20</v>
      </c>
      <c r="D59" s="10">
        <v>20</v>
      </c>
      <c r="E59" s="8">
        <f t="shared" si="4"/>
        <v>100</v>
      </c>
    </row>
    <row r="60" spans="1:5" ht="21" thickBot="1">
      <c r="A60" s="9" t="s">
        <v>79</v>
      </c>
      <c r="B60" s="23">
        <v>8</v>
      </c>
      <c r="C60" s="23">
        <v>8</v>
      </c>
      <c r="D60" s="23">
        <v>8</v>
      </c>
      <c r="E60" s="8">
        <f t="shared" si="4"/>
        <v>100</v>
      </c>
    </row>
    <row r="61" spans="1:5" ht="21" thickBot="1">
      <c r="A61" s="6" t="s">
        <v>75</v>
      </c>
      <c r="B61" s="10">
        <v>1</v>
      </c>
      <c r="C61" s="10">
        <v>1</v>
      </c>
      <c r="D61" s="10">
        <v>1</v>
      </c>
      <c r="E61" s="8">
        <f t="shared" si="4"/>
        <v>100</v>
      </c>
    </row>
    <row r="62" spans="1:5" ht="21" thickBot="1">
      <c r="A62" s="12" t="s">
        <v>78</v>
      </c>
      <c r="B62" s="7">
        <v>2</v>
      </c>
      <c r="C62" s="10">
        <v>2</v>
      </c>
      <c r="D62" s="24">
        <v>2</v>
      </c>
      <c r="E62" s="8">
        <f t="shared" si="4"/>
        <v>100</v>
      </c>
    </row>
    <row r="63" spans="1:5" ht="21" thickBot="1">
      <c r="A63" s="12" t="s">
        <v>80</v>
      </c>
      <c r="B63" s="10">
        <v>2</v>
      </c>
      <c r="C63" s="10">
        <v>2</v>
      </c>
      <c r="D63" s="10">
        <v>2</v>
      </c>
      <c r="E63" s="8">
        <v>0</v>
      </c>
    </row>
    <row r="64" spans="1:5" ht="21" thickBot="1">
      <c r="A64" s="6" t="s">
        <v>74</v>
      </c>
      <c r="B64" s="22">
        <v>3</v>
      </c>
      <c r="C64" s="23">
        <v>3</v>
      </c>
      <c r="D64" s="24">
        <v>3</v>
      </c>
      <c r="E64" s="8">
        <f t="shared" si="4"/>
        <v>100</v>
      </c>
    </row>
    <row r="65" spans="1:5" ht="21" thickBot="1">
      <c r="A65" s="12" t="s">
        <v>77</v>
      </c>
      <c r="B65" s="22">
        <v>111</v>
      </c>
      <c r="C65" s="23">
        <v>111</v>
      </c>
      <c r="D65" s="24">
        <v>111</v>
      </c>
      <c r="E65" s="8">
        <f t="shared" si="4"/>
        <v>100</v>
      </c>
    </row>
    <row r="66" spans="1:5" ht="21" thickBot="1">
      <c r="A66" s="6" t="s">
        <v>126</v>
      </c>
      <c r="B66" s="7">
        <v>4</v>
      </c>
      <c r="C66" s="7">
        <v>2</v>
      </c>
      <c r="D66" s="20">
        <v>2</v>
      </c>
      <c r="E66" s="8">
        <f t="shared" si="4"/>
        <v>100</v>
      </c>
    </row>
    <row r="67" spans="1:5" ht="21" thickBot="1">
      <c r="A67" s="16" t="s">
        <v>84</v>
      </c>
      <c r="B67" s="13">
        <f>SUM(B57:B66)</f>
        <v>163</v>
      </c>
      <c r="C67" s="13">
        <f>SUM(C57:C66)</f>
        <v>161</v>
      </c>
      <c r="D67" s="13">
        <f>SUM(D57:D66)</f>
        <v>161</v>
      </c>
      <c r="E67" s="8">
        <f t="shared" si="4"/>
        <v>100</v>
      </c>
    </row>
    <row r="68" spans="1:5" ht="20.25">
      <c r="A68" s="27"/>
      <c r="B68" s="28"/>
      <c r="C68" s="28"/>
      <c r="D68" s="28"/>
      <c r="E68" s="29"/>
    </row>
    <row r="69" spans="1:5" ht="20.25">
      <c r="A69" s="27"/>
      <c r="B69" s="28"/>
      <c r="C69" s="28"/>
      <c r="D69" s="28"/>
      <c r="E69" s="29"/>
    </row>
    <row r="70" ht="21" thickBot="1">
      <c r="A70" s="17" t="s">
        <v>147</v>
      </c>
    </row>
    <row r="71" spans="1:5" ht="41.25" thickBot="1">
      <c r="A71" s="18" t="s">
        <v>124</v>
      </c>
      <c r="B71" s="19" t="s">
        <v>67</v>
      </c>
      <c r="C71" s="19" t="s">
        <v>68</v>
      </c>
      <c r="D71" s="19" t="s">
        <v>69</v>
      </c>
      <c r="E71" s="5" t="s">
        <v>125</v>
      </c>
    </row>
    <row r="72" spans="1:5" ht="21" thickBot="1">
      <c r="A72" s="9" t="s">
        <v>16</v>
      </c>
      <c r="B72" s="10">
        <v>127</v>
      </c>
      <c r="C72" s="10">
        <v>127</v>
      </c>
      <c r="D72" s="10">
        <v>127</v>
      </c>
      <c r="E72" s="8">
        <f>D72*100/C72</f>
        <v>100</v>
      </c>
    </row>
    <row r="73" spans="1:5" ht="21" thickBot="1">
      <c r="A73" s="31" t="s">
        <v>15</v>
      </c>
      <c r="B73" s="23">
        <v>230</v>
      </c>
      <c r="C73" s="23">
        <v>230</v>
      </c>
      <c r="D73" s="23">
        <v>230</v>
      </c>
      <c r="E73" s="8">
        <f aca="true" t="shared" si="5" ref="E73:E82">D73*100/C73</f>
        <v>100</v>
      </c>
    </row>
    <row r="74" spans="1:5" ht="21" thickBot="1">
      <c r="A74" s="9" t="s">
        <v>76</v>
      </c>
      <c r="B74" s="10">
        <v>347</v>
      </c>
      <c r="C74" s="10">
        <v>247</v>
      </c>
      <c r="D74" s="10">
        <v>247</v>
      </c>
      <c r="E74" s="8">
        <f t="shared" si="5"/>
        <v>100</v>
      </c>
    </row>
    <row r="75" spans="1:5" ht="21" thickBot="1">
      <c r="A75" s="9" t="s">
        <v>79</v>
      </c>
      <c r="B75" s="23">
        <v>79</v>
      </c>
      <c r="C75" s="23">
        <v>79</v>
      </c>
      <c r="D75" s="23">
        <v>79</v>
      </c>
      <c r="E75" s="8">
        <f t="shared" si="5"/>
        <v>100</v>
      </c>
    </row>
    <row r="76" spans="1:5" ht="21" thickBot="1">
      <c r="A76" s="6" t="s">
        <v>75</v>
      </c>
      <c r="B76" s="10">
        <v>69</v>
      </c>
      <c r="C76" s="10">
        <v>19</v>
      </c>
      <c r="D76" s="10">
        <v>19</v>
      </c>
      <c r="E76" s="8">
        <f t="shared" si="5"/>
        <v>100</v>
      </c>
    </row>
    <row r="77" spans="1:5" ht="21" thickBot="1">
      <c r="A77" s="6" t="s">
        <v>78</v>
      </c>
      <c r="B77" s="7">
        <v>130</v>
      </c>
      <c r="C77" s="10">
        <v>40</v>
      </c>
      <c r="D77" s="24">
        <v>40</v>
      </c>
      <c r="E77" s="8">
        <f t="shared" si="5"/>
        <v>100</v>
      </c>
    </row>
    <row r="78" spans="1:5" ht="21" thickBot="1">
      <c r="A78" s="12" t="s">
        <v>80</v>
      </c>
      <c r="B78" s="10">
        <v>45</v>
      </c>
      <c r="C78" s="10">
        <v>16</v>
      </c>
      <c r="D78" s="10">
        <v>16</v>
      </c>
      <c r="E78" s="8">
        <f t="shared" si="5"/>
        <v>100</v>
      </c>
    </row>
    <row r="79" spans="1:5" ht="21" thickBot="1">
      <c r="A79" s="6" t="s">
        <v>74</v>
      </c>
      <c r="B79" s="22">
        <v>286</v>
      </c>
      <c r="C79" s="23">
        <v>286</v>
      </c>
      <c r="D79" s="24">
        <v>286</v>
      </c>
      <c r="E79" s="8">
        <v>100</v>
      </c>
    </row>
    <row r="80" spans="1:5" ht="21" thickBot="1">
      <c r="A80" s="12" t="s">
        <v>77</v>
      </c>
      <c r="B80" s="7">
        <v>387</v>
      </c>
      <c r="C80" s="7">
        <v>387</v>
      </c>
      <c r="D80" s="7">
        <v>387</v>
      </c>
      <c r="E80" s="8">
        <f t="shared" si="5"/>
        <v>100</v>
      </c>
    </row>
    <row r="81" spans="1:5" ht="21" thickBot="1">
      <c r="A81" s="6" t="s">
        <v>126</v>
      </c>
      <c r="B81" s="7">
        <v>138</v>
      </c>
      <c r="C81" s="7">
        <v>40</v>
      </c>
      <c r="D81" s="20">
        <v>40</v>
      </c>
      <c r="E81" s="8">
        <f t="shared" si="5"/>
        <v>100</v>
      </c>
    </row>
    <row r="82" spans="1:5" ht="21" thickBot="1">
      <c r="A82" s="16" t="s">
        <v>84</v>
      </c>
      <c r="B82" s="90">
        <f>SUM(B72:B81)</f>
        <v>1838</v>
      </c>
      <c r="C82" s="90">
        <f>SUM(C72:C81)</f>
        <v>1471</v>
      </c>
      <c r="D82" s="90">
        <f>SUM(D72:D81)</f>
        <v>1471</v>
      </c>
      <c r="E82" s="8">
        <f t="shared" si="5"/>
        <v>100</v>
      </c>
    </row>
    <row r="84" ht="23.25" customHeight="1" thickBot="1">
      <c r="A84" s="25" t="s">
        <v>148</v>
      </c>
    </row>
    <row r="85" spans="1:5" ht="41.25" thickBot="1">
      <c r="A85" s="18" t="s">
        <v>124</v>
      </c>
      <c r="B85" s="19" t="s">
        <v>67</v>
      </c>
      <c r="C85" s="19" t="s">
        <v>68</v>
      </c>
      <c r="D85" s="19" t="s">
        <v>69</v>
      </c>
      <c r="E85" s="5" t="s">
        <v>125</v>
      </c>
    </row>
    <row r="86" spans="1:5" ht="21" thickBot="1">
      <c r="A86" s="9" t="s">
        <v>16</v>
      </c>
      <c r="B86" s="10">
        <v>2</v>
      </c>
      <c r="C86" s="10">
        <v>2</v>
      </c>
      <c r="D86" s="10">
        <v>2</v>
      </c>
      <c r="E86" s="8">
        <f>D86*100/C86</f>
        <v>100</v>
      </c>
    </row>
    <row r="87" spans="1:5" ht="21" thickBot="1">
      <c r="A87" s="31" t="s">
        <v>15</v>
      </c>
      <c r="B87" s="23">
        <v>6</v>
      </c>
      <c r="C87" s="23">
        <v>6</v>
      </c>
      <c r="D87" s="23">
        <v>6</v>
      </c>
      <c r="E87" s="8">
        <f aca="true" t="shared" si="6" ref="E87:E96">D87*100/C87</f>
        <v>100</v>
      </c>
    </row>
    <row r="88" spans="1:5" ht="21" thickBot="1">
      <c r="A88" s="9" t="s">
        <v>76</v>
      </c>
      <c r="B88" s="10">
        <v>9</v>
      </c>
      <c r="C88" s="10">
        <v>5</v>
      </c>
      <c r="D88" s="10">
        <v>5</v>
      </c>
      <c r="E88" s="8">
        <f t="shared" si="6"/>
        <v>100</v>
      </c>
    </row>
    <row r="89" spans="1:5" ht="21" thickBot="1">
      <c r="A89" s="9" t="s">
        <v>79</v>
      </c>
      <c r="B89" s="23">
        <v>6</v>
      </c>
      <c r="C89" s="23">
        <v>6</v>
      </c>
      <c r="D89" s="23">
        <v>6</v>
      </c>
      <c r="E89" s="8">
        <f t="shared" si="6"/>
        <v>100</v>
      </c>
    </row>
    <row r="90" spans="1:5" ht="21" thickBot="1">
      <c r="A90" s="6" t="s">
        <v>75</v>
      </c>
      <c r="B90" s="10">
        <v>2</v>
      </c>
      <c r="C90" s="10">
        <v>1</v>
      </c>
      <c r="D90" s="10">
        <v>1</v>
      </c>
      <c r="E90" s="8">
        <f t="shared" si="6"/>
        <v>100</v>
      </c>
    </row>
    <row r="91" spans="1:5" ht="21" thickBot="1">
      <c r="A91" s="6" t="s">
        <v>78</v>
      </c>
      <c r="B91" s="7">
        <v>3</v>
      </c>
      <c r="C91" s="10">
        <v>0</v>
      </c>
      <c r="D91" s="24">
        <v>0</v>
      </c>
      <c r="E91" s="8">
        <v>0</v>
      </c>
    </row>
    <row r="92" spans="1:5" ht="21" thickBot="1">
      <c r="A92" s="12" t="s">
        <v>80</v>
      </c>
      <c r="B92" s="10">
        <v>2</v>
      </c>
      <c r="C92" s="10">
        <v>2</v>
      </c>
      <c r="D92" s="10">
        <v>2</v>
      </c>
      <c r="E92" s="8">
        <f t="shared" si="6"/>
        <v>100</v>
      </c>
    </row>
    <row r="93" spans="1:5" ht="21" thickBot="1">
      <c r="A93" s="6" t="s">
        <v>74</v>
      </c>
      <c r="B93" s="22">
        <v>4</v>
      </c>
      <c r="C93" s="23">
        <v>4</v>
      </c>
      <c r="D93" s="24">
        <v>4</v>
      </c>
      <c r="E93" s="8">
        <f t="shared" si="6"/>
        <v>100</v>
      </c>
    </row>
    <row r="94" spans="1:5" ht="21" thickBot="1">
      <c r="A94" s="12" t="s">
        <v>77</v>
      </c>
      <c r="B94" s="7">
        <v>39</v>
      </c>
      <c r="C94" s="10">
        <v>39</v>
      </c>
      <c r="D94" s="11">
        <v>39</v>
      </c>
      <c r="E94" s="8">
        <f t="shared" si="6"/>
        <v>100</v>
      </c>
    </row>
    <row r="95" spans="1:5" ht="21" thickBot="1">
      <c r="A95" s="6" t="s">
        <v>126</v>
      </c>
      <c r="B95" s="7">
        <v>8</v>
      </c>
      <c r="C95" s="7">
        <v>0</v>
      </c>
      <c r="D95" s="20">
        <v>0</v>
      </c>
      <c r="E95" s="8">
        <v>0</v>
      </c>
    </row>
    <row r="96" spans="1:5" ht="21" thickBot="1">
      <c r="A96" s="16" t="s">
        <v>84</v>
      </c>
      <c r="B96" s="7">
        <f>SUM(B86:B95)</f>
        <v>81</v>
      </c>
      <c r="C96" s="7">
        <f>SUM(C86:C95)</f>
        <v>65</v>
      </c>
      <c r="D96" s="7">
        <f>SUM(D86:D95)</f>
        <v>65</v>
      </c>
      <c r="E96" s="8">
        <f t="shared" si="6"/>
        <v>100</v>
      </c>
    </row>
  </sheetData>
  <sheetProtection/>
  <printOptions/>
  <pageMargins left="0.75" right="0.7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</cp:lastModifiedBy>
  <cp:lastPrinted>2011-11-03T09:58:26Z</cp:lastPrinted>
  <dcterms:created xsi:type="dcterms:W3CDTF">2010-10-27T08:32:44Z</dcterms:created>
  <dcterms:modified xsi:type="dcterms:W3CDTF">2011-11-04T08:04:14Z</dcterms:modified>
  <cp:category/>
  <cp:version/>
  <cp:contentType/>
  <cp:contentStatus/>
</cp:coreProperties>
</file>